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3D353776-8DED-4BCA-B877-A77354855C8C}" xr6:coauthVersionLast="47" xr6:coauthVersionMax="47" xr10:uidLastSave="{00000000-0000-0000-0000-000000000000}"/>
  <bookViews>
    <workbookView xWindow="28680" yWindow="-120" windowWidth="25620" windowHeight="16440" firstSheet="1" activeTab="1" xr2:uid="{A5751B14-3695-4122-8AA2-800A903F25F6}"/>
  </bookViews>
  <sheets>
    <sheet name="UK tax rates" sheetId="6" state="hidden" r:id="rId1"/>
    <sheet name="FR - FCPE" sheetId="5" r:id="rId2"/>
  </sheets>
  <definedNames>
    <definedName name="_xlnm.Print_Area" localSheetId="1">'FR - FCPE'!$A$1:$K$128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5" l="1"/>
  <c r="D64" i="5"/>
  <c r="F42" i="5" l="1"/>
  <c r="F60" i="5" s="1"/>
  <c r="D27" i="5"/>
  <c r="G27" i="5" s="1"/>
  <c r="G24" i="5" s="1"/>
  <c r="E15" i="5"/>
  <c r="F44" i="5" l="1"/>
  <c r="B53" i="5"/>
  <c r="C106" i="5" l="1"/>
  <c r="D92" i="5"/>
  <c r="G11" i="5" l="1"/>
  <c r="D53" i="5" l="1"/>
  <c r="F53" i="5" s="1"/>
  <c r="H53" i="5" s="1"/>
  <c r="G15" i="5"/>
  <c r="C111" i="5"/>
  <c r="C112" i="5"/>
  <c r="C113" i="5"/>
  <c r="C110" i="5"/>
  <c r="C109" i="5"/>
  <c r="C108" i="5"/>
  <c r="C107" i="5"/>
  <c r="D60" i="5" l="1"/>
  <c r="H59" i="5" s="1"/>
  <c r="H60" i="5" s="1"/>
  <c r="F65" i="5" s="1"/>
  <c r="H64" i="5" s="1"/>
  <c r="B60" i="5"/>
  <c r="J53" i="5"/>
  <c r="D107" i="5"/>
  <c r="E107" i="5" s="1"/>
  <c r="D112" i="5"/>
  <c r="E112" i="5" s="1"/>
  <c r="D113" i="5"/>
  <c r="E113" i="5" s="1"/>
  <c r="D106" i="5"/>
  <c r="E106" i="5" s="1"/>
  <c r="D108" i="5"/>
  <c r="E108" i="5" s="1"/>
  <c r="F92" i="5"/>
  <c r="D109" i="5"/>
  <c r="E109" i="5" s="1"/>
  <c r="D110" i="5"/>
  <c r="E110" i="5" s="1"/>
  <c r="D111" i="5"/>
  <c r="E111" i="5" s="1"/>
  <c r="H65" i="5" l="1"/>
  <c r="F111" i="5"/>
  <c r="F109" i="5"/>
  <c r="H92" i="5"/>
  <c r="I111" i="5"/>
  <c r="F113" i="5"/>
  <c r="F112" i="5"/>
  <c r="F110" i="5"/>
  <c r="F106" i="5"/>
  <c r="F107" i="5"/>
  <c r="F108" i="5"/>
  <c r="F70" i="5" l="1"/>
  <c r="J92" i="5"/>
  <c r="D99" i="5"/>
  <c r="E80" i="5" l="1"/>
  <c r="G80" i="5" s="1"/>
  <c r="F99" i="5" l="1"/>
  <c r="G110" i="5" s="1"/>
  <c r="H110" i="5" s="1"/>
  <c r="G106" i="5" l="1"/>
  <c r="H106" i="5" s="1"/>
  <c r="H99" i="5"/>
  <c r="G108" i="5"/>
  <c r="H108" i="5" s="1"/>
  <c r="G113" i="5"/>
  <c r="H113" i="5" s="1"/>
  <c r="G109" i="5"/>
  <c r="H109" i="5" s="1"/>
  <c r="G112" i="5"/>
  <c r="H112" i="5" s="1"/>
  <c r="G111" i="5"/>
  <c r="H111" i="5" s="1"/>
  <c r="G107" i="5"/>
  <c r="H107" i="5" s="1"/>
</calcChain>
</file>

<file path=xl/sharedStrings.xml><?xml version="1.0" encoding="utf-8"?>
<sst xmlns="http://schemas.openxmlformats.org/spreadsheetml/2006/main" count="111" uniqueCount="98">
  <si>
    <t>EUR</t>
  </si>
  <si>
    <t xml:space="preserve">SIMULATE YOUR INVESTMENT </t>
  </si>
  <si>
    <t>Please only fill in the cells in turquoise blue</t>
  </si>
  <si>
    <t>Reference price</t>
  </si>
  <si>
    <t>Discount</t>
  </si>
  <si>
    <t>Currency :</t>
  </si>
  <si>
    <r>
      <rPr>
        <b/>
        <u/>
        <sz val="18"/>
        <color rgb="FF000059"/>
        <rFont val="Century Gothic"/>
        <family val="2"/>
      </rPr>
      <t>Step 1</t>
    </r>
    <r>
      <rPr>
        <b/>
        <sz val="18"/>
        <color rgb="FF000059"/>
        <rFont val="Century Gothic"/>
        <family val="2"/>
      </rPr>
      <t xml:space="preserve"> : Enter your estimated annual gross salary (premiums/bonuses included) for 2024</t>
    </r>
  </si>
  <si>
    <t>Gross annual salary (premiums/bonuses included)</t>
  </si>
  <si>
    <t>Maximum amount authorized to invest (1)</t>
  </si>
  <si>
    <r>
      <rPr>
        <b/>
        <u/>
        <sz val="18"/>
        <color rgb="FF000059"/>
        <rFont val="Century Gothic"/>
        <family val="2"/>
      </rPr>
      <t>Step 2 :</t>
    </r>
    <r>
      <rPr>
        <b/>
        <sz val="18"/>
        <color rgb="FF000059"/>
        <rFont val="Century Gothic"/>
        <family val="2"/>
      </rPr>
      <t xml:space="preserve"> Enter the amount you would like to invest (within the authorized limit)</t>
    </r>
  </si>
  <si>
    <t>Min €50 | Max 1/4 of the gross annual salary (within the limit of €50,000)</t>
  </si>
  <si>
    <t>Gross amount you would like to invest</t>
  </si>
  <si>
    <r>
      <rPr>
        <b/>
        <u/>
        <sz val="18"/>
        <color rgb="FF000059"/>
        <rFont val="Century Gothic"/>
        <family val="2"/>
      </rPr>
      <t>Step 3 :</t>
    </r>
    <r>
      <rPr>
        <b/>
        <sz val="18"/>
        <color rgb="FF000059"/>
        <rFont val="Century Gothic"/>
        <family val="2"/>
      </rPr>
      <t xml:space="preserve"> Visualize your investment upon subscription</t>
    </r>
  </si>
  <si>
    <t>Amount invested</t>
  </si>
  <si>
    <t>(within the maximum amount authorized)</t>
  </si>
  <si>
    <t>(with the discounted share price)</t>
  </si>
  <si>
    <t>(Free shares) (2)</t>
  </si>
  <si>
    <t>Total number</t>
  </si>
  <si>
    <t>of shares invested</t>
  </si>
  <si>
    <t xml:space="preserve">Total amount </t>
  </si>
  <si>
    <t>actually invested (3)</t>
  </si>
  <si>
    <t>(Duration of 3 years except in the case of early release )</t>
  </si>
  <si>
    <t>Estimated Elis share price</t>
  </si>
  <si>
    <t>at the due date</t>
  </si>
  <si>
    <t>Evolution of the share</t>
  </si>
  <si>
    <t>Estimated final value</t>
  </si>
  <si>
    <t>of your investment</t>
  </si>
  <si>
    <t>Estimated</t>
  </si>
  <si>
    <t>total gain</t>
  </si>
  <si>
    <t>Estimated total gain as a %</t>
  </si>
  <si>
    <t>of initial investment</t>
  </si>
  <si>
    <t>STOCK PRICE FLUCTUATION TABLE</t>
  </si>
  <si>
    <t>Estimated Elis share price at the due date</t>
  </si>
  <si>
    <t>Estimated final value of your investment</t>
  </si>
  <si>
    <t>Estimated total gain</t>
  </si>
  <si>
    <t>Estimated total gain as a % of initial investment</t>
  </si>
  <si>
    <t>(1) corresponding to 25% of the estimated 2024 annual gross salary (bonuses included) within the limit of €50,000 (maximum amount authorized to invest)</t>
  </si>
  <si>
    <t>(2) 1 share offered for 10 shares purchased</t>
  </si>
  <si>
    <t>(3) calculated on the basis of the total number of shares invested with the reference price of the share</t>
  </si>
  <si>
    <t>Evolution of the share price at the due date</t>
  </si>
  <si>
    <r>
      <t xml:space="preserve">Chargeable gain / </t>
    </r>
    <r>
      <rPr>
        <b/>
        <i/>
        <sz val="12"/>
        <color rgb="FFFF0000"/>
        <rFont val="Century Gothic"/>
        <family val="2"/>
      </rPr>
      <t>loss</t>
    </r>
    <r>
      <rPr>
        <b/>
        <i/>
        <sz val="12"/>
        <color theme="0"/>
        <rFont val="Century Gothic"/>
        <family val="2"/>
      </rPr>
      <t xml:space="preserve"> Euro</t>
    </r>
  </si>
  <si>
    <r>
      <t xml:space="preserve">Chargeable gain / </t>
    </r>
    <r>
      <rPr>
        <b/>
        <i/>
        <sz val="12"/>
        <color rgb="FFFF0000"/>
        <rFont val="Century Gothic"/>
        <family val="2"/>
      </rPr>
      <t>loss</t>
    </r>
    <r>
      <rPr>
        <b/>
        <i/>
        <sz val="12"/>
        <color theme="0"/>
        <rFont val="Century Gothic"/>
        <family val="2"/>
      </rPr>
      <t xml:space="preserve"> GBP</t>
    </r>
  </si>
  <si>
    <t>taxed</t>
  </si>
  <si>
    <t xml:space="preserve">Gain previously </t>
  </si>
  <si>
    <t>taxable gain</t>
  </si>
  <si>
    <t xml:space="preserve">All amounts and potential profits, in the table above, do not include any foreign exchange gains / losses. </t>
  </si>
  <si>
    <t>If the pound strengthens against the Euro, then there will be a higher chargeable gain.</t>
  </si>
  <si>
    <t xml:space="preserve">If the pound weakens against the Euro, then the chargeable gain will reduce. </t>
  </si>
  <si>
    <t>There is an annual exemption for chargeable gains (2024/2025 £3000)</t>
  </si>
  <si>
    <t xml:space="preserve">Please note: </t>
  </si>
  <si>
    <t xml:space="preserve">There is no National Insurance due on a chargeable gain. </t>
  </si>
  <si>
    <t xml:space="preserve">For 2024/2025 tax rate is 10% or 20% </t>
  </si>
  <si>
    <t>Your investment will follow the evolution of the Elis share price, both upwards and downwards. It is therefore exposed to the risk of capital loss.</t>
  </si>
  <si>
    <t xml:space="preserve"> </t>
  </si>
  <si>
    <t>value of shares</t>
  </si>
  <si>
    <t>Total market</t>
  </si>
  <si>
    <t>Total amount paid</t>
  </si>
  <si>
    <t>Taxable value</t>
  </si>
  <si>
    <t>Tax rate</t>
  </si>
  <si>
    <t>Gross income</t>
  </si>
  <si>
    <t>UK Basic Rate</t>
  </si>
  <si>
    <t>&gt;£12,570</t>
  </si>
  <si>
    <t>UK Higher Rate</t>
  </si>
  <si>
    <t>&gt;£50,270</t>
  </si>
  <si>
    <t>UK Additional Rate</t>
  </si>
  <si>
    <t>&gt;£125,140</t>
  </si>
  <si>
    <t>Scottish Starter Rate</t>
  </si>
  <si>
    <t>Scottish Basic Rate</t>
  </si>
  <si>
    <t>&gt;£14,876</t>
  </si>
  <si>
    <t>Scottish Intermediate Rate</t>
  </si>
  <si>
    <t>&gt;£26,561</t>
  </si>
  <si>
    <t>&gt;£43,662</t>
  </si>
  <si>
    <t>Scottish Advanced Rate</t>
  </si>
  <si>
    <t>&gt;£75,000</t>
  </si>
  <si>
    <t>Scottish Top Rate</t>
  </si>
  <si>
    <t>National Insurance Contribution</t>
  </si>
  <si>
    <r>
      <rPr>
        <b/>
        <u/>
        <sz val="18"/>
        <color rgb="FF000059"/>
        <rFont val="Century Gothic"/>
        <family val="2"/>
      </rPr>
      <t>Step 4 :</t>
    </r>
    <r>
      <rPr>
        <b/>
        <sz val="18"/>
        <color rgb="FF000059"/>
        <rFont val="Century Gothic"/>
        <family val="2"/>
      </rPr>
      <t xml:space="preserve"> Simulate your investment by entering an estimated price (of the share) </t>
    </r>
    <r>
      <rPr>
        <b/>
        <u/>
        <sz val="18"/>
        <color rgb="FF000059"/>
        <rFont val="Century Gothic"/>
        <family val="2"/>
      </rPr>
      <t>at the end of the holding period</t>
    </r>
  </si>
  <si>
    <t>Tax Rate</t>
  </si>
  <si>
    <t>Title</t>
  </si>
  <si>
    <t>NI rate</t>
  </si>
  <si>
    <t xml:space="preserve">Tax due </t>
  </si>
  <si>
    <t>Income tax</t>
  </si>
  <si>
    <t>National Insurance</t>
  </si>
  <si>
    <t>Total tax due to HMRC (via payroll) on subscription</t>
  </si>
  <si>
    <t>of shares acquired</t>
  </si>
  <si>
    <t>Number of shares purchased</t>
  </si>
  <si>
    <t>Number of shares given</t>
  </si>
  <si>
    <t>Amount of the advantages (discount and free shares) proposed by the offer for your investment after tax :</t>
  </si>
  <si>
    <t>If you are unsure of the applicable tax rate, please contact payroll</t>
  </si>
  <si>
    <t xml:space="preserve">Income tax is chargeable on any gain in excess of the annual exemption, based on your tax bracket in year of gain. </t>
  </si>
  <si>
    <t>Scottish Higher Rate, 8% NI</t>
  </si>
  <si>
    <t>Scottish Higher Rate, 2% NI</t>
  </si>
  <si>
    <t>Select from drop down list</t>
  </si>
  <si>
    <t xml:space="preserve">Elis cannot provide tax or investment advice, however in general the following applies: </t>
  </si>
  <si>
    <t xml:space="preserve">This will need to be paid by you, either as a deduction in the payroll once shares are awarded or by direct payment. Payroll team will contact you after shares are awarded to confirm details. </t>
  </si>
  <si>
    <t xml:space="preserve">This provides an indication only. The exchange rate is not known until shares are awarded. </t>
  </si>
  <si>
    <t xml:space="preserve">Tax rate applicable </t>
  </si>
  <si>
    <t>Please select from drop down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</si>
</sst>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7" formatCode="_-[$£-809]* #,##0.00_-;\-[$£-809]* #,##0.00_-;_-[$£-809]* &quot;-&quot;??_-;_-@_-"/>
    <numFmt numFmtId="168" formatCode="_-* #,##0_-;\-* #,##0_-;_-* &quot;-&quot;??_-;_-@_-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b/>
      <u/>
      <sz val="14"/>
      <color rgb="FF000059"/>
      <name val="Century Gothic"/>
      <family val="2"/>
    </font>
    <font>
      <b/>
      <sz val="14"/>
      <color theme="1"/>
      <name val="Century Gothic"/>
      <family val="2"/>
    </font>
    <font>
      <b/>
      <sz val="16"/>
      <color rgb="FF000059"/>
      <name val="Century Gothic"/>
      <family val="2"/>
    </font>
    <font>
      <b/>
      <i/>
      <sz val="11"/>
      <color rgb="FFFF0000"/>
      <name val="Century Gothic"/>
      <family val="2"/>
    </font>
    <font>
      <i/>
      <sz val="16"/>
      <name val="Century Gothic"/>
      <family val="2"/>
    </font>
    <font>
      <i/>
      <sz val="11"/>
      <color rgb="FF000059"/>
      <name val="Century Gothic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entury Gothic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59"/>
      <name val="Century Gothic"/>
      <family val="2"/>
    </font>
    <font>
      <b/>
      <sz val="14"/>
      <color rgb="FF16CBE2"/>
      <name val="Calibri"/>
      <family val="2"/>
      <scheme val="minor"/>
    </font>
    <font>
      <b/>
      <sz val="18"/>
      <color rgb="FF16CBE2"/>
      <name val="Century Gothic"/>
      <family val="2"/>
    </font>
    <font>
      <b/>
      <sz val="14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CB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9" fontId="29" fillId="0" borderId="1" xfId="3" applyFont="1" applyBorder="1" applyProtection="1"/>
    <xf numFmtId="9" fontId="18" fillId="0" borderId="0" xfId="0" applyNumberFormat="1" applyFont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horizontal="center"/>
    </xf>
    <xf numFmtId="165" fontId="25" fillId="0" borderId="1" xfId="3" applyNumberFormat="1" applyFont="1" applyBorder="1" applyProtection="1"/>
    <xf numFmtId="44" fontId="22" fillId="0" borderId="1" xfId="0" applyNumberFormat="1" applyFont="1" applyBorder="1"/>
    <xf numFmtId="165" fontId="22" fillId="0" borderId="1" xfId="3" applyNumberFormat="1" applyFont="1" applyBorder="1" applyProtection="1"/>
    <xf numFmtId="165" fontId="29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5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/>
    <xf numFmtId="9" fontId="29" fillId="3" borderId="1" xfId="3" applyFont="1" applyFill="1" applyBorder="1" applyProtection="1"/>
    <xf numFmtId="44" fontId="25" fillId="0" borderId="1" xfId="0" applyNumberFormat="1" applyFont="1" applyBorder="1"/>
    <xf numFmtId="44" fontId="0" fillId="0" borderId="0" xfId="0" applyNumberFormat="1"/>
    <xf numFmtId="0" fontId="20" fillId="0" borderId="0" xfId="0" applyFont="1"/>
    <xf numFmtId="0" fontId="26" fillId="0" borderId="0" xfId="0" applyFont="1" applyAlignment="1">
      <alignment horizontal="center"/>
    </xf>
    <xf numFmtId="0" fontId="27" fillId="2" borderId="5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9" fontId="28" fillId="0" borderId="1" xfId="3" applyFont="1" applyBorder="1" applyProtection="1"/>
    <xf numFmtId="9" fontId="31" fillId="3" borderId="1" xfId="3" applyFont="1" applyFill="1" applyBorder="1" applyProtection="1"/>
    <xf numFmtId="9" fontId="30" fillId="0" borderId="1" xfId="3" applyFont="1" applyBorder="1" applyProtection="1"/>
    <xf numFmtId="0" fontId="32" fillId="0" borderId="0" xfId="0" applyFont="1"/>
    <xf numFmtId="10" fontId="37" fillId="0" borderId="0" xfId="3" applyNumberFormat="1" applyFont="1" applyFill="1" applyBorder="1" applyAlignment="1" applyProtection="1">
      <alignment horizontal="center"/>
    </xf>
    <xf numFmtId="166" fontId="37" fillId="0" borderId="0" xfId="1" applyNumberFormat="1" applyFont="1" applyFill="1" applyBorder="1" applyProtection="1"/>
    <xf numFmtId="44" fontId="37" fillId="0" borderId="0" xfId="1" applyFont="1" applyFill="1" applyBorder="1" applyProtection="1"/>
    <xf numFmtId="0" fontId="46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2" fontId="37" fillId="0" borderId="0" xfId="1" applyNumberFormat="1" applyFont="1" applyFill="1" applyBorder="1" applyAlignment="1" applyProtection="1">
      <alignment horizontal="center"/>
    </xf>
    <xf numFmtId="1" fontId="37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1" fillId="4" borderId="0" xfId="0" applyFont="1" applyFill="1"/>
    <xf numFmtId="0" fontId="4" fillId="4" borderId="0" xfId="0" applyFont="1" applyFill="1"/>
    <xf numFmtId="0" fontId="6" fillId="0" borderId="0" xfId="0" applyFont="1"/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wrapText="1"/>
    </xf>
    <xf numFmtId="164" fontId="7" fillId="0" borderId="0" xfId="0" applyNumberFormat="1" applyFont="1"/>
    <xf numFmtId="2" fontId="0" fillId="0" borderId="0" xfId="0" applyNumberFormat="1"/>
    <xf numFmtId="0" fontId="14" fillId="4" borderId="0" xfId="0" applyFont="1" applyFill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/>
    <xf numFmtId="0" fontId="7" fillId="0" borderId="0" xfId="0" applyFont="1"/>
    <xf numFmtId="44" fontId="4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9" fontId="37" fillId="0" borderId="0" xfId="3" applyFont="1" applyFill="1" applyBorder="1" applyAlignment="1" applyProtection="1">
      <alignment horizontal="center"/>
    </xf>
    <xf numFmtId="0" fontId="47" fillId="0" borderId="0" xfId="0" applyFont="1"/>
    <xf numFmtId="0" fontId="0" fillId="5" borderId="0" xfId="0" applyFill="1"/>
    <xf numFmtId="0" fontId="9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0" fontId="19" fillId="5" borderId="0" xfId="3" applyNumberFormat="1" applyFont="1" applyFill="1" applyBorder="1" applyAlignment="1" applyProtection="1">
      <alignment horizontal="left"/>
    </xf>
    <xf numFmtId="0" fontId="47" fillId="5" borderId="0" xfId="0" applyFont="1" applyFill="1"/>
    <xf numFmtId="0" fontId="23" fillId="5" borderId="0" xfId="0" applyFont="1" applyFill="1" applyAlignment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0" fontId="35" fillId="0" borderId="0" xfId="0" applyFont="1" applyAlignment="1">
      <alignment horizontal="center" vertical="center" wrapText="1"/>
    </xf>
    <xf numFmtId="166" fontId="52" fillId="0" borderId="0" xfId="1" applyNumberFormat="1" applyFont="1" applyProtection="1"/>
    <xf numFmtId="0" fontId="53" fillId="0" borderId="0" xfId="0" applyFont="1" applyAlignment="1">
      <alignment horizontal="center"/>
    </xf>
    <xf numFmtId="8" fontId="18" fillId="0" borderId="0" xfId="1" applyNumberFormat="1" applyFont="1" applyAlignment="1" applyProtection="1">
      <alignment horizontal="left" vertical="center"/>
    </xf>
    <xf numFmtId="0" fontId="51" fillId="0" borderId="0" xfId="0" applyFont="1" applyAlignment="1">
      <alignment horizontal="center"/>
    </xf>
    <xf numFmtId="44" fontId="41" fillId="0" borderId="0" xfId="1" applyFont="1" applyFill="1" applyBorder="1" applyAlignment="1" applyProtection="1">
      <alignment vertical="top"/>
    </xf>
    <xf numFmtId="0" fontId="41" fillId="0" borderId="0" xfId="0" applyFont="1" applyAlignment="1">
      <alignment horizontal="center" vertical="center"/>
    </xf>
    <xf numFmtId="0" fontId="47" fillId="5" borderId="0" xfId="0" applyFont="1" applyFill="1" applyAlignment="1">
      <alignment horizontal="center" vertical="center"/>
    </xf>
    <xf numFmtId="44" fontId="35" fillId="0" borderId="0" xfId="1" applyFont="1" applyFill="1" applyBorder="1" applyProtection="1"/>
    <xf numFmtId="0" fontId="55" fillId="0" borderId="0" xfId="0" applyFont="1" applyAlignment="1">
      <alignment horizontal="center" vertical="center"/>
    </xf>
    <xf numFmtId="167" fontId="35" fillId="0" borderId="0" xfId="1" applyNumberFormat="1" applyFont="1" applyFill="1" applyBorder="1" applyProtection="1"/>
    <xf numFmtId="167" fontId="21" fillId="0" borderId="0" xfId="1" applyNumberFormat="1" applyFont="1" applyProtection="1">
      <protection locked="0"/>
    </xf>
    <xf numFmtId="2" fontId="35" fillId="0" borderId="0" xfId="0" applyNumberFormat="1" applyFont="1" applyAlignment="1">
      <alignment horizontal="center"/>
    </xf>
    <xf numFmtId="0" fontId="33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44" fontId="54" fillId="0" borderId="0" xfId="1" applyFont="1" applyBorder="1" applyAlignment="1" applyProtection="1">
      <alignment horizontal="center" vertical="center" wrapText="1"/>
    </xf>
    <xf numFmtId="0" fontId="47" fillId="0" borderId="0" xfId="0" applyFont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168" fontId="29" fillId="0" borderId="1" xfId="5" applyNumberFormat="1" applyFont="1" applyBorder="1" applyProtection="1"/>
    <xf numFmtId="167" fontId="0" fillId="0" borderId="0" xfId="0" applyNumberFormat="1"/>
    <xf numFmtId="167" fontId="37" fillId="0" borderId="0" xfId="1" applyNumberFormat="1" applyFont="1" applyFill="1" applyBorder="1" applyAlignment="1" applyProtection="1">
      <alignment horizontal="center"/>
    </xf>
    <xf numFmtId="9" fontId="0" fillId="0" borderId="0" xfId="0" applyNumberFormat="1"/>
    <xf numFmtId="167" fontId="19" fillId="5" borderId="0" xfId="0" applyNumberFormat="1" applyFont="1" applyFill="1" applyAlignment="1">
      <alignment horizontal="center"/>
    </xf>
    <xf numFmtId="0" fontId="57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56" fillId="0" borderId="1" xfId="0" applyFont="1" applyBorder="1"/>
    <xf numFmtId="0" fontId="0" fillId="0" borderId="1" xfId="0" applyBorder="1"/>
    <xf numFmtId="9" fontId="0" fillId="0" borderId="1" xfId="0" applyNumberFormat="1" applyBorder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0" fontId="55" fillId="0" borderId="0" xfId="0" applyFont="1" applyAlignment="1">
      <alignment horizontal="center" vertical="center" wrapText="1"/>
    </xf>
    <xf numFmtId="0" fontId="41" fillId="0" borderId="0" xfId="0" applyFont="1" applyFill="1" applyAlignment="1">
      <alignment vertical="top"/>
    </xf>
    <xf numFmtId="2" fontId="61" fillId="0" borderId="0" xfId="1" applyNumberFormat="1" applyFont="1" applyFill="1" applyBorder="1" applyAlignment="1" applyProtection="1">
      <alignment horizontal="center"/>
    </xf>
    <xf numFmtId="167" fontId="62" fillId="0" borderId="0" xfId="1" applyNumberFormat="1" applyFont="1" applyAlignment="1" applyProtection="1">
      <alignment horizontal="center"/>
      <protection locked="0"/>
    </xf>
    <xf numFmtId="166" fontId="35" fillId="0" borderId="0" xfId="1" applyNumberFormat="1" applyFont="1" applyProtection="1"/>
    <xf numFmtId="0" fontId="57" fillId="5" borderId="0" xfId="0" applyFont="1" applyFill="1" applyAlignment="1">
      <alignment horizontal="left"/>
    </xf>
    <xf numFmtId="44" fontId="63" fillId="6" borderId="0" xfId="1" applyFont="1" applyFill="1" applyBorder="1" applyAlignment="1" applyProtection="1">
      <alignment vertical="top"/>
      <protection locked="0"/>
    </xf>
    <xf numFmtId="0" fontId="41" fillId="0" borderId="0" xfId="0" applyFont="1" applyAlignment="1">
      <alignment horizontal="center" vertical="top"/>
    </xf>
    <xf numFmtId="43" fontId="41" fillId="0" borderId="0" xfId="5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48" fillId="5" borderId="0" xfId="0" applyFont="1" applyFill="1" applyAlignment="1">
      <alignment horizontal="center"/>
    </xf>
    <xf numFmtId="0" fontId="57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9" fillId="0" borderId="0" xfId="0" applyFont="1" applyAlignment="1">
      <alignment horizontal="center"/>
    </xf>
  </cellXfs>
  <cellStyles count="6">
    <cellStyle name="Lien hypertexte" xfId="4" builtinId="8"/>
    <cellStyle name="Milliers" xfId="5" builtinId="3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16CBE2"/>
      <color rgb="FF6DE5DF"/>
      <color rgb="FF000059"/>
      <color rgb="FFEAEAEA"/>
      <color rgb="FF45C2CF"/>
      <color rgb="FF000099"/>
      <color rgb="FF39DBD3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110294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1481245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25510</xdr:rowOff>
    </xdr:from>
    <xdr:to>
      <xdr:col>4</xdr:col>
      <xdr:colOff>1037968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715000" y="2714922"/>
          <a:ext cx="1037968" cy="950729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472170</xdr:colOff>
      <xdr:row>9</xdr:row>
      <xdr:rowOff>23739</xdr:rowOff>
    </xdr:from>
    <xdr:to>
      <xdr:col>6</xdr:col>
      <xdr:colOff>1503511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06670" y="271315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956365</xdr:colOff>
      <xdr:row>75</xdr:row>
      <xdr:rowOff>105990</xdr:rowOff>
    </xdr:from>
    <xdr:to>
      <xdr:col>4</xdr:col>
      <xdr:colOff>1520293</xdr:colOff>
      <xdr:row>78</xdr:row>
      <xdr:rowOff>79101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90428" y="18610287"/>
          <a:ext cx="548688" cy="570327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1328065</xdr:colOff>
      <xdr:row>2</xdr:row>
      <xdr:rowOff>461247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22</xdr:row>
      <xdr:rowOff>68072</xdr:rowOff>
    </xdr:from>
    <xdr:to>
      <xdr:col>4</xdr:col>
      <xdr:colOff>170184</xdr:colOff>
      <xdr:row>24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602960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23</xdr:row>
      <xdr:rowOff>240009</xdr:rowOff>
    </xdr:from>
    <xdr:to>
      <xdr:col>5</xdr:col>
      <xdr:colOff>345291</xdr:colOff>
      <xdr:row>26</xdr:row>
      <xdr:rowOff>4497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547" y="6638568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22</xdr:row>
      <xdr:rowOff>71082</xdr:rowOff>
    </xdr:from>
    <xdr:to>
      <xdr:col>7</xdr:col>
      <xdr:colOff>182262</xdr:colOff>
      <xdr:row>25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37</xdr:row>
      <xdr:rowOff>45660</xdr:rowOff>
    </xdr:from>
    <xdr:to>
      <xdr:col>6</xdr:col>
      <xdr:colOff>200999</xdr:colOff>
      <xdr:row>39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51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58</xdr:row>
      <xdr:rowOff>145671</xdr:rowOff>
    </xdr:from>
    <xdr:to>
      <xdr:col>2</xdr:col>
      <xdr:colOff>148644</xdr:colOff>
      <xdr:row>60</xdr:row>
      <xdr:rowOff>139605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4393484"/>
          <a:ext cx="1832976" cy="54955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1279445</xdr:colOff>
      <xdr:row>51</xdr:row>
      <xdr:rowOff>61161</xdr:rowOff>
    </xdr:from>
    <xdr:to>
      <xdr:col>4</xdr:col>
      <xdr:colOff>91805</xdr:colOff>
      <xdr:row>53</xdr:row>
      <xdr:rowOff>138908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90461" y="12800849"/>
          <a:ext cx="2235407" cy="56391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51</xdr:row>
      <xdr:rowOff>80210</xdr:rowOff>
    </xdr:from>
    <xdr:to>
      <xdr:col>4</xdr:col>
      <xdr:colOff>1077094</xdr:colOff>
      <xdr:row>53</xdr:row>
      <xdr:rowOff>138907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399815" y="12819898"/>
          <a:ext cx="511342" cy="544868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1766091</xdr:colOff>
      <xdr:row>51</xdr:row>
      <xdr:rowOff>39687</xdr:rowOff>
    </xdr:from>
    <xdr:to>
      <xdr:col>6</xdr:col>
      <xdr:colOff>104526</xdr:colOff>
      <xdr:row>53</xdr:row>
      <xdr:rowOff>138907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600154" y="12779375"/>
          <a:ext cx="2078981" cy="58539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51</xdr:row>
      <xdr:rowOff>160421</xdr:rowOff>
    </xdr:from>
    <xdr:to>
      <xdr:col>6</xdr:col>
      <xdr:colOff>1277174</xdr:colOff>
      <xdr:row>53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10499324" y="12561188"/>
          <a:ext cx="631658" cy="460112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1759225</xdr:colOff>
      <xdr:row>51</xdr:row>
      <xdr:rowOff>31395</xdr:rowOff>
    </xdr:from>
    <xdr:to>
      <xdr:col>8</xdr:col>
      <xdr:colOff>266785</xdr:colOff>
      <xdr:row>53</xdr:row>
      <xdr:rowOff>148829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1333834" y="12771083"/>
          <a:ext cx="2148889" cy="60360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1470634</xdr:colOff>
      <xdr:row>51</xdr:row>
      <xdr:rowOff>32679</xdr:rowOff>
    </xdr:from>
    <xdr:to>
      <xdr:col>10</xdr:col>
      <xdr:colOff>243045</xdr:colOff>
      <xdr:row>53</xdr:row>
      <xdr:rowOff>158751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686572" y="12772367"/>
          <a:ext cx="1897801" cy="612243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51</xdr:row>
      <xdr:rowOff>160421</xdr:rowOff>
    </xdr:from>
    <xdr:to>
      <xdr:col>8</xdr:col>
      <xdr:colOff>1101031</xdr:colOff>
      <xdr:row>53</xdr:row>
      <xdr:rowOff>118503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90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90</xdr:row>
      <xdr:rowOff>59876</xdr:rowOff>
    </xdr:from>
    <xdr:to>
      <xdr:col>2</xdr:col>
      <xdr:colOff>103821</xdr:colOff>
      <xdr:row>92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1277452</xdr:colOff>
      <xdr:row>90</xdr:row>
      <xdr:rowOff>82288</xdr:rowOff>
    </xdr:from>
    <xdr:to>
      <xdr:col>4</xdr:col>
      <xdr:colOff>89812</xdr:colOff>
      <xdr:row>93</xdr:row>
      <xdr:rowOff>11206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86717" y="17311332"/>
          <a:ext cx="1992029" cy="6152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1719526</xdr:colOff>
      <xdr:row>90</xdr:row>
      <xdr:rowOff>48670</xdr:rowOff>
    </xdr:from>
    <xdr:to>
      <xdr:col>6</xdr:col>
      <xdr:colOff>123265</xdr:colOff>
      <xdr:row>92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557791" y="18773699"/>
          <a:ext cx="2146503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1938617</xdr:colOff>
      <xdr:row>90</xdr:row>
      <xdr:rowOff>48670</xdr:rowOff>
    </xdr:from>
    <xdr:to>
      <xdr:col>8</xdr:col>
      <xdr:colOff>70202</xdr:colOff>
      <xdr:row>92</xdr:row>
      <xdr:rowOff>168088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1519646" y="18773699"/>
          <a:ext cx="176229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1653409</xdr:colOff>
      <xdr:row>90</xdr:row>
      <xdr:rowOff>26258</xdr:rowOff>
    </xdr:from>
    <xdr:to>
      <xdr:col>10</xdr:col>
      <xdr:colOff>103819</xdr:colOff>
      <xdr:row>92</xdr:row>
      <xdr:rowOff>145676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58078" y="17255302"/>
          <a:ext cx="1518020" cy="60967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90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90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90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1647713</xdr:colOff>
      <xdr:row>72</xdr:row>
      <xdr:rowOff>168088</xdr:rowOff>
    </xdr:from>
    <xdr:to>
      <xdr:col>9</xdr:col>
      <xdr:colOff>26445</xdr:colOff>
      <xdr:row>81</xdr:row>
      <xdr:rowOff>896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432573" y="15827188"/>
          <a:ext cx="12757672" cy="1943548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75</xdr:row>
      <xdr:rowOff>22412</xdr:rowOff>
    </xdr:from>
    <xdr:to>
      <xdr:col>6</xdr:col>
      <xdr:colOff>795505</xdr:colOff>
      <xdr:row>78</xdr:row>
      <xdr:rowOff>108810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  <xdr:twoCellAnchor>
    <xdr:from>
      <xdr:col>4</xdr:col>
      <xdr:colOff>762000</xdr:colOff>
      <xdr:row>12</xdr:row>
      <xdr:rowOff>44820</xdr:rowOff>
    </xdr:from>
    <xdr:to>
      <xdr:col>4</xdr:col>
      <xdr:colOff>1006928</xdr:colOff>
      <xdr:row>13</xdr:row>
      <xdr:rowOff>176712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A16B9F91-522F-44E7-B5F9-AD2342BDD16C}"/>
            </a:ext>
          </a:extLst>
        </xdr:cNvPr>
        <xdr:cNvSpPr/>
      </xdr:nvSpPr>
      <xdr:spPr>
        <a:xfrm rot="20531433">
          <a:off x="6353735" y="3709144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93273</xdr:colOff>
      <xdr:row>13</xdr:row>
      <xdr:rowOff>107978</xdr:rowOff>
    </xdr:from>
    <xdr:ext cx="378950" cy="372327"/>
    <xdr:pic>
      <xdr:nvPicPr>
        <xdr:cNvPr id="13" name="Image 12">
          <a:extLst>
            <a:ext uri="{FF2B5EF4-FFF2-40B4-BE49-F238E27FC236}">
              <a16:creationId xmlns:a16="http://schemas.microsoft.com/office/drawing/2014/main" id="{0B2172D7-033A-4A26-87C1-D080386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42923" y="4156103"/>
          <a:ext cx="378950" cy="37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768388</xdr:colOff>
      <xdr:row>12</xdr:row>
      <xdr:rowOff>93520</xdr:rowOff>
    </xdr:from>
    <xdr:ext cx="361905" cy="371429"/>
    <xdr:pic>
      <xdr:nvPicPr>
        <xdr:cNvPr id="14" name="Image 13">
          <a:extLst>
            <a:ext uri="{FF2B5EF4-FFF2-40B4-BE49-F238E27FC236}">
              <a16:creationId xmlns:a16="http://schemas.microsoft.com/office/drawing/2014/main" id="{DA1F2DCA-E43D-4D81-A8A2-82B26080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23976" y="3746638"/>
          <a:ext cx="361905" cy="371429"/>
        </a:xfrm>
        <a:prstGeom prst="rect">
          <a:avLst/>
        </a:prstGeom>
      </xdr:spPr>
    </xdr:pic>
    <xdr:clientData/>
  </xdr:oneCellAnchor>
  <xdr:twoCellAnchor>
    <xdr:from>
      <xdr:col>6</xdr:col>
      <xdr:colOff>883668</xdr:colOff>
      <xdr:row>12</xdr:row>
      <xdr:rowOff>80769</xdr:rowOff>
    </xdr:from>
    <xdr:to>
      <xdr:col>6</xdr:col>
      <xdr:colOff>1128596</xdr:colOff>
      <xdr:row>13</xdr:row>
      <xdr:rowOff>212661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4BB9FE49-7A1F-43E3-8327-33B415EFA426}"/>
            </a:ext>
          </a:extLst>
        </xdr:cNvPr>
        <xdr:cNvSpPr/>
      </xdr:nvSpPr>
      <xdr:spPr>
        <a:xfrm>
          <a:off x="10470519" y="3742327"/>
          <a:ext cx="244928" cy="478256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582705</xdr:colOff>
      <xdr:row>12</xdr:row>
      <xdr:rowOff>11206</xdr:rowOff>
    </xdr:from>
    <xdr:to>
      <xdr:col>10</xdr:col>
      <xdr:colOff>78441</xdr:colOff>
      <xdr:row>15</xdr:row>
      <xdr:rowOff>100853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53B1C29-C2BD-20DD-6F76-295740329480}"/>
            </a:ext>
          </a:extLst>
        </xdr:cNvPr>
        <xdr:cNvSpPr/>
      </xdr:nvSpPr>
      <xdr:spPr>
        <a:xfrm>
          <a:off x="13671176" y="3664324"/>
          <a:ext cx="2577353" cy="952500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1450231</xdr:colOff>
      <xdr:row>108</xdr:row>
      <xdr:rowOff>5836</xdr:rowOff>
    </xdr:from>
    <xdr:ext cx="260744" cy="256187"/>
    <xdr:pic>
      <xdr:nvPicPr>
        <xdr:cNvPr id="18" name="Image 17">
          <a:extLst>
            <a:ext uri="{FF2B5EF4-FFF2-40B4-BE49-F238E27FC236}">
              <a16:creationId xmlns:a16="http://schemas.microsoft.com/office/drawing/2014/main" id="{F606FC3C-6CC3-487C-BE0B-275BF3A5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301169" y="26844508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723564</xdr:colOff>
      <xdr:row>105</xdr:row>
      <xdr:rowOff>194373</xdr:rowOff>
    </xdr:from>
    <xdr:ext cx="361905" cy="371429"/>
    <xdr:pic>
      <xdr:nvPicPr>
        <xdr:cNvPr id="20" name="Image 19">
          <a:extLst>
            <a:ext uri="{FF2B5EF4-FFF2-40B4-BE49-F238E27FC236}">
              <a16:creationId xmlns:a16="http://schemas.microsoft.com/office/drawing/2014/main" id="{585F827F-7E70-4BD9-9B9D-E17EBD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179152" y="19916726"/>
          <a:ext cx="361905" cy="371429"/>
        </a:xfrm>
        <a:prstGeom prst="rect">
          <a:avLst/>
        </a:prstGeom>
      </xdr:spPr>
    </xdr:pic>
    <xdr:clientData/>
  </xdr:oneCellAnchor>
  <xdr:twoCellAnchor>
    <xdr:from>
      <xdr:col>8</xdr:col>
      <xdr:colOff>336172</xdr:colOff>
      <xdr:row>105</xdr:row>
      <xdr:rowOff>179293</xdr:rowOff>
    </xdr:from>
    <xdr:to>
      <xdr:col>10</xdr:col>
      <xdr:colOff>112058</xdr:colOff>
      <xdr:row>111</xdr:row>
      <xdr:rowOff>168087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8DA25B8-57C3-4A3A-9EBA-895DC0E16580}"/>
            </a:ext>
          </a:extLst>
        </xdr:cNvPr>
        <xdr:cNvSpPr/>
      </xdr:nvSpPr>
      <xdr:spPr>
        <a:xfrm>
          <a:off x="13043643" y="19901646"/>
          <a:ext cx="2857503" cy="1355912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1456954</xdr:colOff>
      <xdr:row>110</xdr:row>
      <xdr:rowOff>3643</xdr:rowOff>
    </xdr:from>
    <xdr:ext cx="260744" cy="256187"/>
    <xdr:pic>
      <xdr:nvPicPr>
        <xdr:cNvPr id="22" name="Image 21">
          <a:extLst>
            <a:ext uri="{FF2B5EF4-FFF2-40B4-BE49-F238E27FC236}">
              <a16:creationId xmlns:a16="http://schemas.microsoft.com/office/drawing/2014/main" id="{D4AD930B-43D8-4B90-A48F-70B4F8C7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>
          <a:off x="15307892" y="27259034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437029</xdr:colOff>
      <xdr:row>22</xdr:row>
      <xdr:rowOff>123263</xdr:rowOff>
    </xdr:from>
    <xdr:to>
      <xdr:col>2</xdr:col>
      <xdr:colOff>963706</xdr:colOff>
      <xdr:row>24</xdr:row>
      <xdr:rowOff>145675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6DC58AA1-58EA-6C6B-724A-9ACD55D41A5F}"/>
            </a:ext>
          </a:extLst>
        </xdr:cNvPr>
        <xdr:cNvSpPr/>
      </xdr:nvSpPr>
      <xdr:spPr>
        <a:xfrm>
          <a:off x="2846294" y="6084792"/>
          <a:ext cx="526677" cy="526677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432546</xdr:colOff>
      <xdr:row>25</xdr:row>
      <xdr:rowOff>96369</xdr:rowOff>
    </xdr:from>
    <xdr:to>
      <xdr:col>2</xdr:col>
      <xdr:colOff>959223</xdr:colOff>
      <xdr:row>27</xdr:row>
      <xdr:rowOff>152399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2C7F766-0123-46E5-80D8-7D0B3B344669}"/>
            </a:ext>
          </a:extLst>
        </xdr:cNvPr>
        <xdr:cNvSpPr/>
      </xdr:nvSpPr>
      <xdr:spPr>
        <a:xfrm>
          <a:off x="2841811" y="6775075"/>
          <a:ext cx="526677" cy="526677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1359463</xdr:colOff>
      <xdr:row>25</xdr:row>
      <xdr:rowOff>63589</xdr:rowOff>
    </xdr:from>
    <xdr:to>
      <xdr:col>4</xdr:col>
      <xdr:colOff>188114</xdr:colOff>
      <xdr:row>27</xdr:row>
      <xdr:rowOff>210938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886F9E39-60CF-467C-A4B0-4EA35108E4B1}"/>
            </a:ext>
          </a:extLst>
        </xdr:cNvPr>
        <xdr:cNvSpPr/>
      </xdr:nvSpPr>
      <xdr:spPr>
        <a:xfrm>
          <a:off x="3768728" y="6742295"/>
          <a:ext cx="2011121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1728324</xdr:colOff>
      <xdr:row>25</xdr:row>
      <xdr:rowOff>66363</xdr:rowOff>
    </xdr:from>
    <xdr:to>
      <xdr:col>7</xdr:col>
      <xdr:colOff>178734</xdr:colOff>
      <xdr:row>28</xdr:row>
      <xdr:rowOff>22411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A567695A-E7A7-4112-92C1-798AECE54251}"/>
            </a:ext>
          </a:extLst>
        </xdr:cNvPr>
        <xdr:cNvSpPr/>
      </xdr:nvSpPr>
      <xdr:spPr>
        <a:xfrm>
          <a:off x="9314706" y="6745069"/>
          <a:ext cx="2260410" cy="149125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683558</xdr:colOff>
      <xdr:row>37</xdr:row>
      <xdr:rowOff>112057</xdr:rowOff>
    </xdr:from>
    <xdr:to>
      <xdr:col>4</xdr:col>
      <xdr:colOff>1210235</xdr:colOff>
      <xdr:row>39</xdr:row>
      <xdr:rowOff>134469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1D2F0FC7-1165-41D3-8199-5DAF53C56C8C}"/>
            </a:ext>
          </a:extLst>
        </xdr:cNvPr>
        <xdr:cNvSpPr/>
      </xdr:nvSpPr>
      <xdr:spPr>
        <a:xfrm>
          <a:off x="6398558" y="9446557"/>
          <a:ext cx="526677" cy="493059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667869</xdr:colOff>
      <xdr:row>40</xdr:row>
      <xdr:rowOff>85165</xdr:rowOff>
    </xdr:from>
    <xdr:to>
      <xdr:col>4</xdr:col>
      <xdr:colOff>1194546</xdr:colOff>
      <xdr:row>42</xdr:row>
      <xdr:rowOff>141195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D5DEF259-2D16-4BDC-909D-6AB7BD2F5CF3}"/>
            </a:ext>
          </a:extLst>
        </xdr:cNvPr>
        <xdr:cNvSpPr/>
      </xdr:nvSpPr>
      <xdr:spPr>
        <a:xfrm>
          <a:off x="6382869" y="10103224"/>
          <a:ext cx="526677" cy="504265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1725705</xdr:colOff>
      <xdr:row>40</xdr:row>
      <xdr:rowOff>63589</xdr:rowOff>
    </xdr:from>
    <xdr:to>
      <xdr:col>6</xdr:col>
      <xdr:colOff>188113</xdr:colOff>
      <xdr:row>42</xdr:row>
      <xdr:rowOff>210938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D638C771-5D35-4152-9580-6AD25839328A}"/>
            </a:ext>
          </a:extLst>
        </xdr:cNvPr>
        <xdr:cNvSpPr/>
      </xdr:nvSpPr>
      <xdr:spPr>
        <a:xfrm>
          <a:off x="7440705" y="10081648"/>
          <a:ext cx="2205173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1659635</xdr:colOff>
      <xdr:row>9</xdr:row>
      <xdr:rowOff>216842</xdr:rowOff>
    </xdr:from>
    <xdr:to>
      <xdr:col>8</xdr:col>
      <xdr:colOff>90812</xdr:colOff>
      <xdr:row>12</xdr:row>
      <xdr:rowOff>12371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81BED2A-AE97-50C0-C95C-A0D335E913BB}"/>
            </a:ext>
          </a:extLst>
        </xdr:cNvPr>
        <xdr:cNvSpPr txBox="1"/>
      </xdr:nvSpPr>
      <xdr:spPr>
        <a:xfrm>
          <a:off x="11246486" y="2913530"/>
          <a:ext cx="2067995" cy="760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i="1">
              <a:latin typeface="Century Gothic" panose="020B0502020202020204" pitchFamily="34" charset="0"/>
            </a:rPr>
            <a:t>Subscription</a:t>
          </a:r>
        </a:p>
        <a:p>
          <a:r>
            <a:rPr lang="fr-FR" sz="1600" i="1">
              <a:latin typeface="Century Gothic" panose="020B0502020202020204" pitchFamily="34" charset="0"/>
            </a:rPr>
            <a:t>price</a:t>
          </a:r>
        </a:p>
      </xdr:txBody>
    </xdr:sp>
    <xdr:clientData/>
  </xdr:twoCellAnchor>
  <xdr:twoCellAnchor editAs="oneCell">
    <xdr:from>
      <xdr:col>4</xdr:col>
      <xdr:colOff>432954</xdr:colOff>
      <xdr:row>14</xdr:row>
      <xdr:rowOff>37112</xdr:rowOff>
    </xdr:from>
    <xdr:to>
      <xdr:col>4</xdr:col>
      <xdr:colOff>612954</xdr:colOff>
      <xdr:row>14</xdr:row>
      <xdr:rowOff>265960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5DF8E890-28D7-40EE-9865-1A5A4B104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71655" y="4267696"/>
          <a:ext cx="181905" cy="228848"/>
        </a:xfrm>
        <a:prstGeom prst="rect">
          <a:avLst/>
        </a:prstGeom>
      </xdr:spPr>
    </xdr:pic>
    <xdr:clientData/>
  </xdr:twoCellAnchor>
  <xdr:twoCellAnchor editAs="oneCell">
    <xdr:from>
      <xdr:col>6</xdr:col>
      <xdr:colOff>474022</xdr:colOff>
      <xdr:row>14</xdr:row>
      <xdr:rowOff>28701</xdr:rowOff>
    </xdr:from>
    <xdr:to>
      <xdr:col>6</xdr:col>
      <xdr:colOff>652117</xdr:colOff>
      <xdr:row>14</xdr:row>
      <xdr:rowOff>263264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8325FC27-D256-4E7D-8918-396D20A1E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054688" y="4259285"/>
          <a:ext cx="181905" cy="228848"/>
        </a:xfrm>
        <a:prstGeom prst="rect">
          <a:avLst/>
        </a:prstGeom>
      </xdr:spPr>
    </xdr:pic>
    <xdr:clientData/>
  </xdr:twoCellAnchor>
  <xdr:twoCellAnchor editAs="oneCell">
    <xdr:from>
      <xdr:col>8</xdr:col>
      <xdr:colOff>648803</xdr:colOff>
      <xdr:row>14</xdr:row>
      <xdr:rowOff>12173</xdr:rowOff>
    </xdr:from>
    <xdr:to>
      <xdr:col>8</xdr:col>
      <xdr:colOff>834518</xdr:colOff>
      <xdr:row>14</xdr:row>
      <xdr:rowOff>231496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7C0EE5DF-FC55-4CB4-B2DB-13C93E97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239543" y="4250146"/>
          <a:ext cx="181905" cy="228848"/>
        </a:xfrm>
        <a:prstGeom prst="rect">
          <a:avLst/>
        </a:prstGeom>
      </xdr:spPr>
    </xdr:pic>
    <xdr:clientData/>
  </xdr:twoCellAnchor>
  <xdr:twoCellAnchor editAs="oneCell">
    <xdr:from>
      <xdr:col>8</xdr:col>
      <xdr:colOff>354921</xdr:colOff>
      <xdr:row>109</xdr:row>
      <xdr:rowOff>194259</xdr:rowOff>
    </xdr:from>
    <xdr:to>
      <xdr:col>8</xdr:col>
      <xdr:colOff>542541</xdr:colOff>
      <xdr:row>111</xdr:row>
      <xdr:rowOff>5493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E586CDEC-2DF8-4D2D-A96D-19A6B1C08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572690" y="28205086"/>
          <a:ext cx="187620" cy="272830"/>
        </a:xfrm>
        <a:prstGeom prst="rect">
          <a:avLst/>
        </a:prstGeom>
      </xdr:spPr>
    </xdr:pic>
    <xdr:clientData/>
  </xdr:twoCellAnchor>
  <xdr:twoCellAnchor editAs="oneCell">
    <xdr:from>
      <xdr:col>4</xdr:col>
      <xdr:colOff>781050</xdr:colOff>
      <xdr:row>37</xdr:row>
      <xdr:rowOff>171450</xdr:rowOff>
    </xdr:from>
    <xdr:to>
      <xdr:col>4</xdr:col>
      <xdr:colOff>1062990</xdr:colOff>
      <xdr:row>39</xdr:row>
      <xdr:rowOff>72390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BEC1BA65-DCF3-3A09-5984-C68275A7A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619875" y="9734550"/>
          <a:ext cx="281940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23</xdr:row>
      <xdr:rowOff>0</xdr:rowOff>
    </xdr:from>
    <xdr:to>
      <xdr:col>2</xdr:col>
      <xdr:colOff>832485</xdr:colOff>
      <xdr:row>24</xdr:row>
      <xdr:rowOff>72390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99A9EE1C-F242-4664-9241-E2F90F76F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943225" y="6400800"/>
          <a:ext cx="281940" cy="352425"/>
        </a:xfrm>
        <a:prstGeom prst="rect">
          <a:avLst/>
        </a:prstGeom>
      </xdr:spPr>
    </xdr:pic>
    <xdr:clientData/>
  </xdr:twoCellAnchor>
  <xdr:oneCellAnchor>
    <xdr:from>
      <xdr:col>8</xdr:col>
      <xdr:colOff>342240</xdr:colOff>
      <xdr:row>108</xdr:row>
      <xdr:rowOff>1734</xdr:rowOff>
    </xdr:from>
    <xdr:ext cx="181905" cy="228848"/>
    <xdr:pic>
      <xdr:nvPicPr>
        <xdr:cNvPr id="62" name="Image 61">
          <a:extLst>
            <a:ext uri="{FF2B5EF4-FFF2-40B4-BE49-F238E27FC236}">
              <a16:creationId xmlns:a16="http://schemas.microsoft.com/office/drawing/2014/main" id="{D81C8FA5-74CA-460A-9550-7A910C798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560009" y="27785426"/>
          <a:ext cx="181905" cy="228848"/>
        </a:xfrm>
        <a:prstGeom prst="rect">
          <a:avLst/>
        </a:prstGeom>
      </xdr:spPr>
    </xdr:pic>
    <xdr:clientData/>
  </xdr:oneCellAnchor>
  <xdr:twoCellAnchor>
    <xdr:from>
      <xdr:col>2</xdr:col>
      <xdr:colOff>1298839</xdr:colOff>
      <xdr:row>97</xdr:row>
      <xdr:rowOff>105372</xdr:rowOff>
    </xdr:from>
    <xdr:to>
      <xdr:col>4</xdr:col>
      <xdr:colOff>111199</xdr:colOff>
      <xdr:row>100</xdr:row>
      <xdr:rowOff>34290</xdr:rowOff>
    </xdr:to>
    <xdr:sp macro="" textlink="">
      <xdr:nvSpPr>
        <xdr:cNvPr id="38" name="Rectangle : coins arrondis 50">
          <a:extLst>
            <a:ext uri="{FF2B5EF4-FFF2-40B4-BE49-F238E27FC236}">
              <a16:creationId xmlns:a16="http://schemas.microsoft.com/office/drawing/2014/main" id="{462B4AB0-A316-4300-8348-90E129E56D2C}"/>
            </a:ext>
          </a:extLst>
        </xdr:cNvPr>
        <xdr:cNvSpPr/>
      </xdr:nvSpPr>
      <xdr:spPr>
        <a:xfrm>
          <a:off x="3772729" y="23320276"/>
          <a:ext cx="2340525" cy="659603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1682657</xdr:colOff>
      <xdr:row>97</xdr:row>
      <xdr:rowOff>90132</xdr:rowOff>
    </xdr:from>
    <xdr:to>
      <xdr:col>6</xdr:col>
      <xdr:colOff>174977</xdr:colOff>
      <xdr:row>100</xdr:row>
      <xdr:rowOff>19050</xdr:rowOff>
    </xdr:to>
    <xdr:sp macro="" textlink="">
      <xdr:nvSpPr>
        <xdr:cNvPr id="52" name="Rectangle : coins arrondis 50">
          <a:extLst>
            <a:ext uri="{FF2B5EF4-FFF2-40B4-BE49-F238E27FC236}">
              <a16:creationId xmlns:a16="http://schemas.microsoft.com/office/drawing/2014/main" id="{A5406633-52BE-4436-BFAC-D3B81BB91754}"/>
            </a:ext>
          </a:extLst>
        </xdr:cNvPr>
        <xdr:cNvSpPr/>
      </xdr:nvSpPr>
      <xdr:spPr>
        <a:xfrm>
          <a:off x="7687217" y="19536372"/>
          <a:ext cx="2340420" cy="59185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30480</xdr:colOff>
      <xdr:row>97</xdr:row>
      <xdr:rowOff>114300</xdr:rowOff>
    </xdr:from>
    <xdr:to>
      <xdr:col>8</xdr:col>
      <xdr:colOff>158505</xdr:colOff>
      <xdr:row>100</xdr:row>
      <xdr:rowOff>50838</xdr:rowOff>
    </xdr:to>
    <xdr:sp macro="" textlink="">
      <xdr:nvSpPr>
        <xdr:cNvPr id="60" name="Rectangle : coins arrondis 55">
          <a:extLst>
            <a:ext uri="{FF2B5EF4-FFF2-40B4-BE49-F238E27FC236}">
              <a16:creationId xmlns:a16="http://schemas.microsoft.com/office/drawing/2014/main" id="{7B873CDF-A2D2-4449-9629-C72C03BA0C79}"/>
            </a:ext>
          </a:extLst>
        </xdr:cNvPr>
        <xdr:cNvSpPr/>
      </xdr:nvSpPr>
      <xdr:spPr>
        <a:xfrm>
          <a:off x="11879580" y="19560540"/>
          <a:ext cx="1873005" cy="5994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758983</xdr:colOff>
      <xdr:row>51</xdr:row>
      <xdr:rowOff>70883</xdr:rowOff>
    </xdr:from>
    <xdr:to>
      <xdr:col>2</xdr:col>
      <xdr:colOff>141763</xdr:colOff>
      <xdr:row>53</xdr:row>
      <xdr:rowOff>109142</xdr:rowOff>
    </xdr:to>
    <xdr:sp macro="" textlink="">
      <xdr:nvSpPr>
        <xdr:cNvPr id="64" name="Rectangle : coins arrondis 25">
          <a:extLst>
            <a:ext uri="{FF2B5EF4-FFF2-40B4-BE49-F238E27FC236}">
              <a16:creationId xmlns:a16="http://schemas.microsoft.com/office/drawing/2014/main" id="{EB9848C5-5E30-4DCB-AEE0-683DFDF03E33}"/>
            </a:ext>
          </a:extLst>
        </xdr:cNvPr>
        <xdr:cNvSpPr/>
      </xdr:nvSpPr>
      <xdr:spPr>
        <a:xfrm>
          <a:off x="758983" y="12810571"/>
          <a:ext cx="1793796" cy="524430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1323029</xdr:colOff>
      <xdr:row>58</xdr:row>
      <xdr:rowOff>158750</xdr:rowOff>
    </xdr:from>
    <xdr:to>
      <xdr:col>4</xdr:col>
      <xdr:colOff>122640</xdr:colOff>
      <xdr:row>60</xdr:row>
      <xdr:rowOff>145653</xdr:rowOff>
    </xdr:to>
    <xdr:sp macro="" textlink="">
      <xdr:nvSpPr>
        <xdr:cNvPr id="65" name="Rectangle : coins arrondis 26">
          <a:extLst>
            <a:ext uri="{FF2B5EF4-FFF2-40B4-BE49-F238E27FC236}">
              <a16:creationId xmlns:a16="http://schemas.microsoft.com/office/drawing/2014/main" id="{B36BB2F4-E3FD-4825-8811-1A958C8FC9AE}"/>
            </a:ext>
          </a:extLst>
        </xdr:cNvPr>
        <xdr:cNvSpPr/>
      </xdr:nvSpPr>
      <xdr:spPr>
        <a:xfrm>
          <a:off x="3734045" y="14406563"/>
          <a:ext cx="2222658" cy="54252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1645930</xdr:colOff>
      <xdr:row>58</xdr:row>
      <xdr:rowOff>168671</xdr:rowOff>
    </xdr:from>
    <xdr:to>
      <xdr:col>6</xdr:col>
      <xdr:colOff>281950</xdr:colOff>
      <xdr:row>60</xdr:row>
      <xdr:rowOff>148670</xdr:rowOff>
    </xdr:to>
    <xdr:sp macro="" textlink="">
      <xdr:nvSpPr>
        <xdr:cNvPr id="66" name="Rectangle : coins arrondis 31">
          <a:extLst>
            <a:ext uri="{FF2B5EF4-FFF2-40B4-BE49-F238E27FC236}">
              <a16:creationId xmlns:a16="http://schemas.microsoft.com/office/drawing/2014/main" id="{4A0C305F-64F3-48FC-A31C-5F59DC754486}"/>
            </a:ext>
          </a:extLst>
        </xdr:cNvPr>
        <xdr:cNvSpPr/>
      </xdr:nvSpPr>
      <xdr:spPr>
        <a:xfrm>
          <a:off x="7479993" y="14416484"/>
          <a:ext cx="2376566" cy="53562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1752697</xdr:colOff>
      <xdr:row>57</xdr:row>
      <xdr:rowOff>219424</xdr:rowOff>
    </xdr:from>
    <xdr:to>
      <xdr:col>8</xdr:col>
      <xdr:colOff>260257</xdr:colOff>
      <xdr:row>60</xdr:row>
      <xdr:rowOff>110242</xdr:rowOff>
    </xdr:to>
    <xdr:sp macro="" textlink="">
      <xdr:nvSpPr>
        <xdr:cNvPr id="68" name="Rectangle : coins arrondis 34">
          <a:extLst>
            <a:ext uri="{FF2B5EF4-FFF2-40B4-BE49-F238E27FC236}">
              <a16:creationId xmlns:a16="http://schemas.microsoft.com/office/drawing/2014/main" id="{EC0E78FD-A1F3-4713-A161-E1406529591F}"/>
            </a:ext>
          </a:extLst>
        </xdr:cNvPr>
        <xdr:cNvSpPr/>
      </xdr:nvSpPr>
      <xdr:spPr>
        <a:xfrm>
          <a:off x="11327306" y="14239033"/>
          <a:ext cx="2148889" cy="674647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595394</xdr:colOff>
      <xdr:row>58</xdr:row>
      <xdr:rowOff>144226</xdr:rowOff>
    </xdr:from>
    <xdr:to>
      <xdr:col>4</xdr:col>
      <xdr:colOff>1258334</xdr:colOff>
      <xdr:row>61</xdr:row>
      <xdr:rowOff>31911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FC92581F-8CA0-1DF0-EF2A-75FC6B2E9D64}"/>
            </a:ext>
          </a:extLst>
        </xdr:cNvPr>
        <xdr:cNvSpPr/>
      </xdr:nvSpPr>
      <xdr:spPr>
        <a:xfrm>
          <a:off x="6429457" y="14392039"/>
          <a:ext cx="662940" cy="631825"/>
        </a:xfrm>
        <a:prstGeom prst="mathMinus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707078</xdr:colOff>
      <xdr:row>63</xdr:row>
      <xdr:rowOff>223799</xdr:rowOff>
    </xdr:from>
    <xdr:to>
      <xdr:col>4</xdr:col>
      <xdr:colOff>1145773</xdr:colOff>
      <xdr:row>65</xdr:row>
      <xdr:rowOff>235087</xdr:rowOff>
    </xdr:to>
    <xdr:sp macro="" textlink="">
      <xdr:nvSpPr>
        <xdr:cNvPr id="70" name="Multiplication Sign 69">
          <a:extLst>
            <a:ext uri="{FF2B5EF4-FFF2-40B4-BE49-F238E27FC236}">
              <a16:creationId xmlns:a16="http://schemas.microsoft.com/office/drawing/2014/main" id="{6162E379-0607-AFBE-E81C-5A31EA926D33}"/>
            </a:ext>
          </a:extLst>
        </xdr:cNvPr>
        <xdr:cNvSpPr/>
      </xdr:nvSpPr>
      <xdr:spPr>
        <a:xfrm>
          <a:off x="6541141" y="15443955"/>
          <a:ext cx="438695" cy="606601"/>
        </a:xfrm>
        <a:prstGeom prst="mathMultiply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49583</xdr:colOff>
      <xdr:row>63</xdr:row>
      <xdr:rowOff>19845</xdr:rowOff>
    </xdr:from>
    <xdr:to>
      <xdr:col>2</xdr:col>
      <xdr:colOff>738515</xdr:colOff>
      <xdr:row>64</xdr:row>
      <xdr:rowOff>29765</xdr:rowOff>
    </xdr:to>
    <xdr:sp macro="" textlink="">
      <xdr:nvSpPr>
        <xdr:cNvPr id="72" name="Rectangle : coins arrondis 22">
          <a:extLst>
            <a:ext uri="{FF2B5EF4-FFF2-40B4-BE49-F238E27FC236}">
              <a16:creationId xmlns:a16="http://schemas.microsoft.com/office/drawing/2014/main" id="{03120049-0D02-4F15-96A9-1348FF24A657}"/>
            </a:ext>
          </a:extLst>
        </xdr:cNvPr>
        <xdr:cNvSpPr/>
      </xdr:nvSpPr>
      <xdr:spPr>
        <a:xfrm>
          <a:off x="49583" y="15557501"/>
          <a:ext cx="3099948" cy="307577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34930</xdr:colOff>
      <xdr:row>64</xdr:row>
      <xdr:rowOff>272142</xdr:rowOff>
    </xdr:from>
    <xdr:to>
      <xdr:col>2</xdr:col>
      <xdr:colOff>776053</xdr:colOff>
      <xdr:row>66</xdr:row>
      <xdr:rowOff>56605</xdr:rowOff>
    </xdr:to>
    <xdr:sp macro="" textlink="">
      <xdr:nvSpPr>
        <xdr:cNvPr id="73" name="Rectangle : coins arrondis 22">
          <a:extLst>
            <a:ext uri="{FF2B5EF4-FFF2-40B4-BE49-F238E27FC236}">
              <a16:creationId xmlns:a16="http://schemas.microsoft.com/office/drawing/2014/main" id="{7A7FD8DA-7C15-4BEE-8768-07F3AA4FABBA}"/>
            </a:ext>
          </a:extLst>
        </xdr:cNvPr>
        <xdr:cNvSpPr/>
      </xdr:nvSpPr>
      <xdr:spPr>
        <a:xfrm>
          <a:off x="34930" y="15789955"/>
          <a:ext cx="3152139" cy="37977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1356359</xdr:colOff>
      <xdr:row>63</xdr:row>
      <xdr:rowOff>10885</xdr:rowOff>
    </xdr:from>
    <xdr:to>
      <xdr:col>3</xdr:col>
      <xdr:colOff>2073728</xdr:colOff>
      <xdr:row>64</xdr:row>
      <xdr:rowOff>68580</xdr:rowOff>
    </xdr:to>
    <xdr:sp macro="" textlink="">
      <xdr:nvSpPr>
        <xdr:cNvPr id="75" name="Rectangle : coins arrondis 22">
          <a:extLst>
            <a:ext uri="{FF2B5EF4-FFF2-40B4-BE49-F238E27FC236}">
              <a16:creationId xmlns:a16="http://schemas.microsoft.com/office/drawing/2014/main" id="{30188DC8-C6CA-438E-9D42-A5A9779F531A}"/>
            </a:ext>
          </a:extLst>
        </xdr:cNvPr>
        <xdr:cNvSpPr/>
      </xdr:nvSpPr>
      <xdr:spPr>
        <a:xfrm>
          <a:off x="3832859" y="14848114"/>
          <a:ext cx="2127069" cy="242752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1333499</xdr:colOff>
      <xdr:row>64</xdr:row>
      <xdr:rowOff>255814</xdr:rowOff>
    </xdr:from>
    <xdr:to>
      <xdr:col>3</xdr:col>
      <xdr:colOff>2051956</xdr:colOff>
      <xdr:row>66</xdr:row>
      <xdr:rowOff>53340</xdr:rowOff>
    </xdr:to>
    <xdr:sp macro="" textlink="">
      <xdr:nvSpPr>
        <xdr:cNvPr id="76" name="Rectangle : coins arrondis 22">
          <a:extLst>
            <a:ext uri="{FF2B5EF4-FFF2-40B4-BE49-F238E27FC236}">
              <a16:creationId xmlns:a16="http://schemas.microsoft.com/office/drawing/2014/main" id="{F65C99CA-91F1-429E-BC11-984331E742F0}"/>
            </a:ext>
          </a:extLst>
        </xdr:cNvPr>
        <xdr:cNvSpPr/>
      </xdr:nvSpPr>
      <xdr:spPr>
        <a:xfrm>
          <a:off x="3809999" y="15278100"/>
          <a:ext cx="2128157" cy="281940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8</a:t>
          </a:r>
        </a:p>
        <a:p>
          <a:pPr algn="l"/>
          <a:endParaRPr lang="fr-FR" sz="1100"/>
        </a:p>
      </xdr:txBody>
    </xdr:sp>
    <xdr:clientData/>
  </xdr:twoCellAnchor>
  <xdr:twoCellAnchor>
    <xdr:from>
      <xdr:col>4</xdr:col>
      <xdr:colOff>1783080</xdr:colOff>
      <xdr:row>63</xdr:row>
      <xdr:rowOff>178594</xdr:rowOff>
    </xdr:from>
    <xdr:to>
      <xdr:col>6</xdr:col>
      <xdr:colOff>365760</xdr:colOff>
      <xdr:row>65</xdr:row>
      <xdr:rowOff>118030</xdr:rowOff>
    </xdr:to>
    <xdr:sp macro="" textlink="">
      <xdr:nvSpPr>
        <xdr:cNvPr id="78" name="Rectangle : coins arrondis 31">
          <a:extLst>
            <a:ext uri="{FF2B5EF4-FFF2-40B4-BE49-F238E27FC236}">
              <a16:creationId xmlns:a16="http://schemas.microsoft.com/office/drawing/2014/main" id="{A17B033A-B2E3-4B03-8358-167A40EC53FF}"/>
            </a:ext>
          </a:extLst>
        </xdr:cNvPr>
        <xdr:cNvSpPr/>
      </xdr:nvSpPr>
      <xdr:spPr>
        <a:xfrm>
          <a:off x="7617143" y="15904766"/>
          <a:ext cx="2323226" cy="53474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1784958</xdr:colOff>
      <xdr:row>63</xdr:row>
      <xdr:rowOff>19844</xdr:rowOff>
    </xdr:from>
    <xdr:to>
      <xdr:col>9</xdr:col>
      <xdr:colOff>229644</xdr:colOff>
      <xdr:row>65</xdr:row>
      <xdr:rowOff>119063</xdr:rowOff>
    </xdr:to>
    <xdr:sp macro="" textlink="">
      <xdr:nvSpPr>
        <xdr:cNvPr id="79" name="Rectangle : coins arrondis 34">
          <a:extLst>
            <a:ext uri="{FF2B5EF4-FFF2-40B4-BE49-F238E27FC236}">
              <a16:creationId xmlns:a16="http://schemas.microsoft.com/office/drawing/2014/main" id="{2439DD8F-124F-4FBC-A300-140DBCE78621}"/>
            </a:ext>
          </a:extLst>
        </xdr:cNvPr>
        <xdr:cNvSpPr/>
      </xdr:nvSpPr>
      <xdr:spPr>
        <a:xfrm>
          <a:off x="11359567" y="15746016"/>
          <a:ext cx="3762811" cy="69453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1847590</xdr:colOff>
      <xdr:row>69</xdr:row>
      <xdr:rowOff>302712</xdr:rowOff>
    </xdr:from>
    <xdr:to>
      <xdr:col>6</xdr:col>
      <xdr:colOff>93945</xdr:colOff>
      <xdr:row>70</xdr:row>
      <xdr:rowOff>135699</xdr:rowOff>
    </xdr:to>
    <xdr:sp macro="" textlink="">
      <xdr:nvSpPr>
        <xdr:cNvPr id="80" name="Rectangle : coins arrondis 31">
          <a:extLst>
            <a:ext uri="{FF2B5EF4-FFF2-40B4-BE49-F238E27FC236}">
              <a16:creationId xmlns:a16="http://schemas.microsoft.com/office/drawing/2014/main" id="{63916903-2D2C-4C17-AF85-23E82ED7B192}"/>
            </a:ext>
          </a:extLst>
        </xdr:cNvPr>
        <xdr:cNvSpPr/>
      </xdr:nvSpPr>
      <xdr:spPr>
        <a:xfrm>
          <a:off x="7849645" y="16294274"/>
          <a:ext cx="2098108" cy="58454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1815704</xdr:colOff>
      <xdr:row>68</xdr:row>
      <xdr:rowOff>69452</xdr:rowOff>
    </xdr:from>
    <xdr:to>
      <xdr:col>11</xdr:col>
      <xdr:colOff>79374</xdr:colOff>
      <xdr:row>71</xdr:row>
      <xdr:rowOff>32779</xdr:rowOff>
    </xdr:to>
    <xdr:sp macro="" textlink="">
      <xdr:nvSpPr>
        <xdr:cNvPr id="81" name="Rectangle : coins arrondis 34">
          <a:extLst>
            <a:ext uri="{FF2B5EF4-FFF2-40B4-BE49-F238E27FC236}">
              <a16:creationId xmlns:a16="http://schemas.microsoft.com/office/drawing/2014/main" id="{D9BE9C10-0D39-4DFE-B9FE-A1CD6FC1237A}"/>
            </a:ext>
          </a:extLst>
        </xdr:cNvPr>
        <xdr:cNvSpPr/>
      </xdr:nvSpPr>
      <xdr:spPr>
        <a:xfrm>
          <a:off x="11390313" y="16599296"/>
          <a:ext cx="6151561" cy="10944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678493</xdr:colOff>
      <xdr:row>63</xdr:row>
      <xdr:rowOff>177452</xdr:rowOff>
    </xdr:from>
    <xdr:to>
      <xdr:col>6</xdr:col>
      <xdr:colOff>1310151</xdr:colOff>
      <xdr:row>65</xdr:row>
      <xdr:rowOff>53016</xdr:rowOff>
    </xdr:to>
    <xdr:sp macro="" textlink="">
      <xdr:nvSpPr>
        <xdr:cNvPr id="82" name="Est égal à 32">
          <a:extLst>
            <a:ext uri="{FF2B5EF4-FFF2-40B4-BE49-F238E27FC236}">
              <a16:creationId xmlns:a16="http://schemas.microsoft.com/office/drawing/2014/main" id="{EF2A7BAF-360C-472F-97D4-E39637BDB3D5}"/>
            </a:ext>
          </a:extLst>
        </xdr:cNvPr>
        <xdr:cNvSpPr/>
      </xdr:nvSpPr>
      <xdr:spPr>
        <a:xfrm>
          <a:off x="10532301" y="15020794"/>
          <a:ext cx="631658" cy="460112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695195</xdr:colOff>
      <xdr:row>58</xdr:row>
      <xdr:rowOff>37578</xdr:rowOff>
    </xdr:from>
    <xdr:to>
      <xdr:col>6</xdr:col>
      <xdr:colOff>1326853</xdr:colOff>
      <xdr:row>59</xdr:row>
      <xdr:rowOff>236731</xdr:rowOff>
    </xdr:to>
    <xdr:sp macro="" textlink="">
      <xdr:nvSpPr>
        <xdr:cNvPr id="83" name="Est égal à 32">
          <a:extLst>
            <a:ext uri="{FF2B5EF4-FFF2-40B4-BE49-F238E27FC236}">
              <a16:creationId xmlns:a16="http://schemas.microsoft.com/office/drawing/2014/main" id="{F906E74C-C250-4823-B339-395BD3089176}"/>
            </a:ext>
          </a:extLst>
        </xdr:cNvPr>
        <xdr:cNvSpPr/>
      </xdr:nvSpPr>
      <xdr:spPr>
        <a:xfrm>
          <a:off x="10549003" y="13732701"/>
          <a:ext cx="631658" cy="460112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553233</xdr:colOff>
      <xdr:row>97</xdr:row>
      <xdr:rowOff>208767</xdr:rowOff>
    </xdr:from>
    <xdr:to>
      <xdr:col>4</xdr:col>
      <xdr:colOff>1216173</xdr:colOff>
      <xdr:row>100</xdr:row>
      <xdr:rowOff>107515</xdr:rowOff>
    </xdr:to>
    <xdr:sp macro="" textlink="">
      <xdr:nvSpPr>
        <xdr:cNvPr id="84" name="Minus Sign 83">
          <a:extLst>
            <a:ext uri="{FF2B5EF4-FFF2-40B4-BE49-F238E27FC236}">
              <a16:creationId xmlns:a16="http://schemas.microsoft.com/office/drawing/2014/main" id="{B84E76FF-880B-4F37-A9D7-E3D7716CCD00}"/>
            </a:ext>
          </a:extLst>
        </xdr:cNvPr>
        <xdr:cNvSpPr/>
      </xdr:nvSpPr>
      <xdr:spPr>
        <a:xfrm>
          <a:off x="6555288" y="23423671"/>
          <a:ext cx="662940" cy="629433"/>
        </a:xfrm>
        <a:prstGeom prst="mathMinus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782877</xdr:colOff>
      <xdr:row>98</xdr:row>
      <xdr:rowOff>41753</xdr:rowOff>
    </xdr:from>
    <xdr:to>
      <xdr:col>6</xdr:col>
      <xdr:colOff>1414535</xdr:colOff>
      <xdr:row>99</xdr:row>
      <xdr:rowOff>209591</xdr:rowOff>
    </xdr:to>
    <xdr:sp macro="" textlink="">
      <xdr:nvSpPr>
        <xdr:cNvPr id="85" name="Est égal à 32">
          <a:extLst>
            <a:ext uri="{FF2B5EF4-FFF2-40B4-BE49-F238E27FC236}">
              <a16:creationId xmlns:a16="http://schemas.microsoft.com/office/drawing/2014/main" id="{25B25CD6-1A3B-4C2C-86DD-92A744188B25}"/>
            </a:ext>
          </a:extLst>
        </xdr:cNvPr>
        <xdr:cNvSpPr/>
      </xdr:nvSpPr>
      <xdr:spPr>
        <a:xfrm>
          <a:off x="10636685" y="23475863"/>
          <a:ext cx="631658" cy="460112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1033397</xdr:colOff>
      <xdr:row>75</xdr:row>
      <xdr:rowOff>41752</xdr:rowOff>
    </xdr:from>
    <xdr:to>
      <xdr:col>5</xdr:col>
      <xdr:colOff>10438</xdr:colOff>
      <xdr:row>76</xdr:row>
      <xdr:rowOff>177450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DC455ECF-2853-BA51-A615-D27809850076}"/>
            </a:ext>
          </a:extLst>
        </xdr:cNvPr>
        <xdr:cNvSpPr/>
      </xdr:nvSpPr>
      <xdr:spPr>
        <a:xfrm>
          <a:off x="7035452" y="17953971"/>
          <a:ext cx="897698" cy="323589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1048891</xdr:colOff>
      <xdr:row>75</xdr:row>
      <xdr:rowOff>28622</xdr:rowOff>
    </xdr:from>
    <xdr:to>
      <xdr:col>4</xdr:col>
      <xdr:colOff>1362041</xdr:colOff>
      <xdr:row>76</xdr:row>
      <xdr:rowOff>217138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C36AB176-CAB9-8951-77CD-0AC8E4D2550C}"/>
            </a:ext>
          </a:extLst>
        </xdr:cNvPr>
        <xdr:cNvSpPr txBox="1"/>
      </xdr:nvSpPr>
      <xdr:spPr>
        <a:xfrm>
          <a:off x="6882954" y="18532919"/>
          <a:ext cx="313150" cy="37703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b="1">
              <a:solidFill>
                <a:srgbClr val="16CBE2"/>
              </a:solidFill>
            </a:rPr>
            <a:t>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2FA1-43C0-47FD-9FF3-55F4087A5990}">
  <dimension ref="A1:E12"/>
  <sheetViews>
    <sheetView zoomScale="87" zoomScaleNormal="87" workbookViewId="0">
      <selection activeCell="F12" sqref="F12"/>
    </sheetView>
  </sheetViews>
  <sheetFormatPr baseColWidth="10" defaultColWidth="9.140625" defaultRowHeight="15"/>
  <cols>
    <col min="1" max="1" width="32.85546875" customWidth="1"/>
    <col min="2" max="2" width="13.42578125" customWidth="1"/>
    <col min="3" max="3" width="31" bestFit="1" customWidth="1"/>
  </cols>
  <sheetData>
    <row r="1" spans="1:5">
      <c r="A1" s="99" t="s">
        <v>78</v>
      </c>
      <c r="B1" s="99" t="s">
        <v>77</v>
      </c>
      <c r="C1" s="99" t="s">
        <v>59</v>
      </c>
      <c r="D1" s="99" t="s">
        <v>79</v>
      </c>
    </row>
    <row r="2" spans="1:5">
      <c r="A2" s="100" t="s">
        <v>92</v>
      </c>
      <c r="B2" s="99"/>
      <c r="C2" s="100" t="s">
        <v>75</v>
      </c>
      <c r="D2" s="99"/>
    </row>
    <row r="3" spans="1:5">
      <c r="A3" s="100" t="s">
        <v>60</v>
      </c>
      <c r="B3" s="101">
        <v>0.2</v>
      </c>
      <c r="C3" s="100" t="s">
        <v>61</v>
      </c>
      <c r="D3" s="101">
        <v>0.08</v>
      </c>
    </row>
    <row r="4" spans="1:5">
      <c r="A4" s="100" t="s">
        <v>62</v>
      </c>
      <c r="B4" s="101">
        <v>0.4</v>
      </c>
      <c r="C4" s="100" t="s">
        <v>63</v>
      </c>
      <c r="D4" s="101">
        <v>0.02</v>
      </c>
    </row>
    <row r="5" spans="1:5">
      <c r="A5" s="100" t="s">
        <v>64</v>
      </c>
      <c r="B5" s="101">
        <v>0.45</v>
      </c>
      <c r="C5" s="100" t="s">
        <v>65</v>
      </c>
      <c r="D5" s="101">
        <v>0.02</v>
      </c>
    </row>
    <row r="6" spans="1:5">
      <c r="A6" s="100" t="s">
        <v>66</v>
      </c>
      <c r="B6" s="101">
        <v>0.19</v>
      </c>
      <c r="C6" s="100" t="s">
        <v>61</v>
      </c>
      <c r="D6" s="101">
        <v>0.08</v>
      </c>
    </row>
    <row r="7" spans="1:5">
      <c r="A7" s="100" t="s">
        <v>67</v>
      </c>
      <c r="B7" s="101">
        <v>0.2</v>
      </c>
      <c r="C7" s="100" t="s">
        <v>68</v>
      </c>
      <c r="D7" s="101">
        <v>0.08</v>
      </c>
    </row>
    <row r="8" spans="1:5">
      <c r="A8" s="100" t="s">
        <v>69</v>
      </c>
      <c r="B8" s="101">
        <v>0.21</v>
      </c>
      <c r="C8" s="100" t="s">
        <v>70</v>
      </c>
      <c r="D8" s="101">
        <v>0.08</v>
      </c>
      <c r="E8" s="95"/>
    </row>
    <row r="9" spans="1:5">
      <c r="A9" s="100" t="s">
        <v>90</v>
      </c>
      <c r="B9" s="101">
        <v>0.42</v>
      </c>
      <c r="C9" s="100" t="s">
        <v>71</v>
      </c>
      <c r="D9" s="101">
        <v>0.08</v>
      </c>
    </row>
    <row r="10" spans="1:5">
      <c r="A10" s="100" t="s">
        <v>91</v>
      </c>
      <c r="B10" s="101">
        <v>0.42</v>
      </c>
      <c r="C10" s="100" t="s">
        <v>63</v>
      </c>
      <c r="D10" s="101">
        <v>0.02</v>
      </c>
    </row>
    <row r="11" spans="1:5">
      <c r="A11" s="100" t="s">
        <v>72</v>
      </c>
      <c r="B11" s="101">
        <v>0.45</v>
      </c>
      <c r="C11" s="100" t="s">
        <v>73</v>
      </c>
      <c r="D11" s="101">
        <v>0.02</v>
      </c>
    </row>
    <row r="12" spans="1:5">
      <c r="A12" s="100" t="s">
        <v>74</v>
      </c>
      <c r="B12" s="101">
        <v>0.48</v>
      </c>
      <c r="C12" s="100" t="s">
        <v>65</v>
      </c>
      <c r="D12" s="101">
        <v>0.02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127"/>
  <sheetViews>
    <sheetView showGridLines="0" tabSelected="1" zoomScale="85" zoomScaleNormal="85" workbookViewId="0">
      <selection activeCell="D24" sqref="D24"/>
    </sheetView>
  </sheetViews>
  <sheetFormatPr baseColWidth="10" defaultColWidth="11.42578125" defaultRowHeight="15"/>
  <cols>
    <col min="2" max="2" width="24.7109375" customWidth="1"/>
    <col min="3" max="3" width="20.5703125" customWidth="1"/>
    <col min="4" max="4" width="30.85546875" customWidth="1"/>
    <col min="5" max="5" width="28" customWidth="1"/>
    <col min="6" max="6" width="28.140625" customWidth="1"/>
    <col min="7" max="7" width="29.140625" customWidth="1"/>
    <col min="8" max="8" width="25.42578125" customWidth="1"/>
    <col min="9" max="9" width="25.140625" customWidth="1"/>
    <col min="10" max="10" width="21.7109375" customWidth="1"/>
    <col min="11" max="11" width="16.85546875" bestFit="1" customWidth="1"/>
    <col min="12" max="12" width="23.5703125" customWidth="1"/>
  </cols>
  <sheetData>
    <row r="3" spans="1:10" ht="48.75">
      <c r="D3" s="44"/>
      <c r="F3" s="45"/>
    </row>
    <row r="4" spans="1:10" ht="33.75">
      <c r="B4" s="46"/>
      <c r="C4" s="46"/>
      <c r="D4" s="47"/>
      <c r="F4" s="48" t="s">
        <v>1</v>
      </c>
    </row>
    <row r="5" spans="1:10">
      <c r="A5" s="49"/>
      <c r="B5" s="50"/>
      <c r="C5" s="50"/>
      <c r="D5" s="46"/>
    </row>
    <row r="6" spans="1:10" ht="21">
      <c r="A6" s="49"/>
      <c r="B6" s="50"/>
      <c r="C6" s="50"/>
      <c r="D6" s="46"/>
      <c r="E6" s="15"/>
      <c r="F6" s="88" t="s">
        <v>2</v>
      </c>
      <c r="H6" s="51"/>
    </row>
    <row r="7" spans="1:10" ht="21">
      <c r="A7" s="49"/>
      <c r="B7" s="52"/>
      <c r="C7" s="53"/>
      <c r="D7" s="46"/>
      <c r="H7" s="35"/>
      <c r="I7" s="54"/>
      <c r="J7" s="55"/>
    </row>
    <row r="8" spans="1:10" s="60" customFormat="1" ht="21">
      <c r="A8" s="56"/>
      <c r="B8" s="57"/>
      <c r="C8" s="58"/>
      <c r="D8" s="59"/>
    </row>
    <row r="9" spans="1:10" s="60" customFormat="1" ht="21">
      <c r="A9" s="56"/>
      <c r="B9" s="57"/>
      <c r="C9" s="58"/>
      <c r="D9" s="59"/>
    </row>
    <row r="10" spans="1:10" s="60" customFormat="1" ht="21">
      <c r="A10" s="56"/>
      <c r="B10" s="57"/>
      <c r="C10" s="58"/>
      <c r="D10" s="59"/>
      <c r="H10" s="115"/>
    </row>
    <row r="11" spans="1:10" ht="36" customHeight="1">
      <c r="B11" s="46"/>
      <c r="C11" s="61"/>
      <c r="D11" s="89" t="s">
        <v>3</v>
      </c>
      <c r="E11" s="77">
        <v>21.04</v>
      </c>
      <c r="F11" s="2">
        <v>0.3</v>
      </c>
      <c r="G11" s="3">
        <f>ROUNDUP(E11-(E11*F11),2)</f>
        <v>14.73</v>
      </c>
      <c r="H11" s="116"/>
    </row>
    <row r="12" spans="1:10" ht="18.75">
      <c r="C12" s="62"/>
      <c r="D12" s="63"/>
      <c r="H12" s="64"/>
    </row>
    <row r="13" spans="1:10" ht="27.75" customHeight="1">
      <c r="C13" s="62"/>
      <c r="D13" s="63"/>
      <c r="F13" s="90" t="s">
        <v>4</v>
      </c>
      <c r="H13" s="64"/>
      <c r="I13" s="118" t="s">
        <v>5</v>
      </c>
      <c r="J13" s="118"/>
    </row>
    <row r="14" spans="1:10" ht="18">
      <c r="I14" s="78"/>
    </row>
    <row r="15" spans="1:10" ht="22.5">
      <c r="E15" s="86">
        <f>E11*I15</f>
        <v>17.773540000000001</v>
      </c>
      <c r="G15" s="86">
        <f>I15*G11</f>
        <v>12.443167499999999</v>
      </c>
      <c r="I15" s="107">
        <v>0.84475</v>
      </c>
      <c r="J15" s="79">
        <v>1</v>
      </c>
    </row>
    <row r="19" spans="3:9" ht="35.25" customHeight="1">
      <c r="C19" s="117" t="s">
        <v>6</v>
      </c>
      <c r="D19" s="117"/>
      <c r="E19" s="117"/>
      <c r="F19" s="117"/>
      <c r="G19" s="117"/>
      <c r="H19" s="117"/>
      <c r="I19" s="117"/>
    </row>
    <row r="20" spans="3:9" ht="18" customHeight="1">
      <c r="C20" s="74"/>
      <c r="D20" s="74"/>
      <c r="E20" s="74"/>
      <c r="F20" s="74"/>
      <c r="G20" s="74"/>
      <c r="H20" s="74"/>
      <c r="I20" s="74"/>
    </row>
    <row r="22" spans="3:9" ht="18.75">
      <c r="C22" s="15"/>
      <c r="D22" s="39" t="s">
        <v>7</v>
      </c>
      <c r="E22" s="15"/>
      <c r="F22" s="15"/>
      <c r="G22" s="29" t="s">
        <v>8</v>
      </c>
      <c r="H22" s="15"/>
    </row>
    <row r="23" spans="3:9" ht="16.5">
      <c r="C23" s="15"/>
      <c r="D23" s="15"/>
      <c r="E23" s="15"/>
      <c r="F23" s="15"/>
      <c r="G23" s="15"/>
      <c r="H23" s="15"/>
    </row>
    <row r="24" spans="3:9" ht="22.5">
      <c r="C24" s="39"/>
      <c r="D24" s="109"/>
      <c r="E24" s="15"/>
      <c r="F24" s="15"/>
      <c r="G24" s="84">
        <f>(G27*I15)/J15</f>
        <v>0</v>
      </c>
      <c r="H24" s="15"/>
    </row>
    <row r="25" spans="3:9" ht="16.5">
      <c r="C25" s="15"/>
      <c r="D25" s="15"/>
      <c r="E25" s="15"/>
      <c r="F25" s="15"/>
      <c r="G25" s="15"/>
      <c r="H25" s="15"/>
    </row>
    <row r="26" spans="3:9" ht="16.5">
      <c r="C26" s="15"/>
      <c r="D26" s="15"/>
      <c r="E26" s="15"/>
      <c r="F26" s="15"/>
      <c r="G26" s="15"/>
      <c r="H26" s="15"/>
    </row>
    <row r="27" spans="3:9" ht="22.5">
      <c r="C27" s="29" t="s">
        <v>0</v>
      </c>
      <c r="D27" s="110">
        <f>(D24*J15)/I15</f>
        <v>0</v>
      </c>
      <c r="E27" s="15"/>
      <c r="F27" s="15"/>
      <c r="G27" s="82">
        <f>IF(D27/4&gt;50000,50000,D27/4)</f>
        <v>0</v>
      </c>
      <c r="H27" s="15"/>
    </row>
    <row r="28" spans="3:9" ht="16.5">
      <c r="C28" s="15"/>
      <c r="D28" s="15"/>
      <c r="E28" s="15"/>
      <c r="F28" s="15"/>
      <c r="G28" s="15"/>
      <c r="H28" s="15"/>
    </row>
    <row r="29" spans="3:9" ht="16.5">
      <c r="C29" s="15"/>
      <c r="D29" s="15"/>
      <c r="E29" s="15"/>
      <c r="F29" s="15"/>
      <c r="G29" s="15"/>
      <c r="H29" s="15"/>
    </row>
    <row r="30" spans="3:9" ht="16.5">
      <c r="C30" s="15"/>
      <c r="D30" s="15"/>
      <c r="E30" s="15"/>
      <c r="F30" s="15"/>
      <c r="G30" s="15"/>
      <c r="H30" s="15"/>
    </row>
    <row r="33" spans="3:9" ht="22.5" customHeight="1">
      <c r="C33" s="117" t="s">
        <v>9</v>
      </c>
      <c r="D33" s="117"/>
      <c r="E33" s="117"/>
      <c r="F33" s="117"/>
      <c r="G33" s="117"/>
      <c r="H33" s="117"/>
      <c r="I33" s="117"/>
    </row>
    <row r="34" spans="3:9" ht="15" customHeight="1">
      <c r="E34" s="15"/>
      <c r="F34" s="41" t="s">
        <v>10</v>
      </c>
      <c r="G34" s="42"/>
      <c r="H34" s="43"/>
    </row>
    <row r="35" spans="3:9" ht="18.75">
      <c r="E35" s="15"/>
      <c r="F35" s="42"/>
      <c r="G35" s="42"/>
      <c r="H35" s="43"/>
    </row>
    <row r="36" spans="3:9" ht="16.5">
      <c r="E36" s="15"/>
      <c r="F36" s="15"/>
      <c r="G36" s="15"/>
    </row>
    <row r="37" spans="3:9" ht="18.75">
      <c r="E37" s="15"/>
      <c r="F37" s="39" t="s">
        <v>11</v>
      </c>
      <c r="G37" s="15"/>
    </row>
    <row r="38" spans="3:9" ht="16.5">
      <c r="E38" s="15"/>
      <c r="F38" s="15"/>
      <c r="G38" s="15"/>
    </row>
    <row r="39" spans="3:9" ht="20.25">
      <c r="E39" s="39"/>
      <c r="F39" s="85"/>
      <c r="G39" s="15"/>
    </row>
    <row r="40" spans="3:9" ht="16.5">
      <c r="E40" s="15"/>
      <c r="F40" s="15"/>
      <c r="G40" s="15"/>
    </row>
    <row r="41" spans="3:9" ht="16.5">
      <c r="E41" s="15"/>
      <c r="F41" s="28"/>
      <c r="G41" s="15"/>
    </row>
    <row r="42" spans="3:9" ht="20.25">
      <c r="E42" s="29" t="s">
        <v>0</v>
      </c>
      <c r="F42" s="75">
        <f>F39/I15</f>
        <v>0</v>
      </c>
      <c r="G42" s="15"/>
    </row>
    <row r="43" spans="3:9" ht="16.5">
      <c r="E43" s="15"/>
      <c r="F43" s="15"/>
      <c r="G43" s="15"/>
    </row>
    <row r="44" spans="3:9" ht="16.5">
      <c r="E44" s="15"/>
      <c r="F44" s="76" t="str">
        <f>IF(F42&lt;50,"Amount indicated less than the minimum required",IF(F42&gt;50000,"Exceeds maximum amount - please amend",IF(F42&gt;G27,"Exceeds maximum amount - please amend","")))</f>
        <v>Amount indicated less than the minimum required</v>
      </c>
      <c r="G44" s="15"/>
    </row>
    <row r="45" spans="3:9" ht="16.5">
      <c r="E45" s="15"/>
      <c r="F45" s="15"/>
      <c r="G45" s="15"/>
    </row>
    <row r="47" spans="3:9" ht="22.5" customHeight="1">
      <c r="C47" s="117" t="s">
        <v>12</v>
      </c>
      <c r="D47" s="117"/>
      <c r="E47" s="117"/>
      <c r="F47" s="117"/>
      <c r="G47" s="117"/>
      <c r="H47" s="117"/>
      <c r="I47" s="117"/>
    </row>
    <row r="48" spans="3:9" ht="22.5" customHeight="1">
      <c r="C48" s="74"/>
      <c r="D48" s="74"/>
      <c r="E48" s="74"/>
      <c r="G48" s="74"/>
      <c r="H48" s="74"/>
      <c r="I48" s="74"/>
    </row>
    <row r="50" spans="2:11" ht="18.75">
      <c r="B50" s="40" t="s">
        <v>13</v>
      </c>
      <c r="C50" s="15"/>
      <c r="D50" s="29" t="s">
        <v>85</v>
      </c>
      <c r="E50" s="15"/>
      <c r="F50" s="29" t="s">
        <v>86</v>
      </c>
      <c r="G50" s="15"/>
      <c r="H50" s="29" t="s">
        <v>17</v>
      </c>
      <c r="I50" s="15"/>
      <c r="J50" s="29" t="s">
        <v>19</v>
      </c>
      <c r="K50" s="15"/>
    </row>
    <row r="51" spans="2:11" ht="18.75">
      <c r="B51" s="83" t="s">
        <v>14</v>
      </c>
      <c r="C51" s="15"/>
      <c r="D51" s="30" t="s">
        <v>15</v>
      </c>
      <c r="E51" s="15"/>
      <c r="F51" s="30" t="s">
        <v>16</v>
      </c>
      <c r="G51" s="15"/>
      <c r="H51" s="29" t="s">
        <v>84</v>
      </c>
      <c r="I51" s="15"/>
      <c r="J51" s="29" t="s">
        <v>20</v>
      </c>
      <c r="K51" s="15"/>
    </row>
    <row r="53" spans="2:11" ht="23.25">
      <c r="B53" s="26">
        <f>IF(F42&gt;G27,G27,F42)</f>
        <v>0</v>
      </c>
      <c r="D53" s="31">
        <f>+B53/G11</f>
        <v>0</v>
      </c>
      <c r="F53" s="32">
        <f>ROUNDDOWN(D53/10,0)</f>
        <v>0</v>
      </c>
      <c r="H53" s="31">
        <f>+D53+F53</f>
        <v>0</v>
      </c>
      <c r="J53" s="26">
        <f>+H53*E11</f>
        <v>0</v>
      </c>
    </row>
    <row r="57" spans="2:11" ht="18">
      <c r="B57" s="29" t="s">
        <v>17</v>
      </c>
      <c r="D57" s="29" t="s">
        <v>55</v>
      </c>
      <c r="F57" s="123" t="s">
        <v>56</v>
      </c>
      <c r="H57" s="123" t="s">
        <v>57</v>
      </c>
    </row>
    <row r="58" spans="2:11" ht="18">
      <c r="B58" s="29" t="s">
        <v>18</v>
      </c>
      <c r="D58" s="29" t="s">
        <v>54</v>
      </c>
      <c r="F58" s="123"/>
      <c r="H58" s="123"/>
    </row>
    <row r="59" spans="2:11" ht="20.25">
      <c r="H59" s="75">
        <f>D60-F60</f>
        <v>0</v>
      </c>
    </row>
    <row r="60" spans="2:11" ht="23.25">
      <c r="B60" s="31">
        <f>H53</f>
        <v>0</v>
      </c>
      <c r="D60" s="26">
        <f>H53*E11</f>
        <v>0</v>
      </c>
      <c r="F60" s="26">
        <f>F42</f>
        <v>0</v>
      </c>
      <c r="H60" s="94">
        <f>H59*I15</f>
        <v>0</v>
      </c>
    </row>
    <row r="63" spans="2:11" ht="42.75">
      <c r="B63" s="105" t="s">
        <v>96</v>
      </c>
      <c r="C63" s="106" t="s">
        <v>97</v>
      </c>
      <c r="D63" s="29" t="s">
        <v>58</v>
      </c>
      <c r="F63" s="29" t="s">
        <v>57</v>
      </c>
      <c r="H63" s="124" t="s">
        <v>80</v>
      </c>
      <c r="I63" s="124"/>
    </row>
    <row r="64" spans="2:11" ht="23.25">
      <c r="B64" s="108" t="s">
        <v>92</v>
      </c>
      <c r="D64" s="65">
        <f>_xlfn.XLOOKUP(B64,'UK tax rates'!A2:A12,'UK tax rates'!B2:B12)</f>
        <v>0</v>
      </c>
      <c r="F64" s="93"/>
      <c r="H64" s="94">
        <f>F65*D64</f>
        <v>0</v>
      </c>
      <c r="I64" s="29" t="s">
        <v>81</v>
      </c>
    </row>
    <row r="65" spans="2:11" ht="23.25">
      <c r="F65" s="94">
        <f>H60</f>
        <v>0</v>
      </c>
      <c r="H65" s="94">
        <f>F65*D66</f>
        <v>0</v>
      </c>
      <c r="I65" s="29" t="s">
        <v>82</v>
      </c>
    </row>
    <row r="66" spans="2:11" ht="23.25">
      <c r="B66" s="104" t="s">
        <v>75</v>
      </c>
      <c r="D66" s="65">
        <f>_xlfn.XLOOKUP(B64,'UK tax rates'!A2:A12,'UK tax rates'!D2:D12)</f>
        <v>0</v>
      </c>
    </row>
    <row r="68" spans="2:11" ht="18">
      <c r="B68" s="97" t="s">
        <v>88</v>
      </c>
    </row>
    <row r="69" spans="2:11" ht="18">
      <c r="B69" s="97"/>
      <c r="C69" s="102"/>
      <c r="D69" s="103"/>
      <c r="E69" s="103"/>
    </row>
    <row r="70" spans="2:11" ht="52.5" customHeight="1">
      <c r="D70" s="29" t="s">
        <v>83</v>
      </c>
      <c r="F70" s="94">
        <f>H64+H65</f>
        <v>0</v>
      </c>
      <c r="H70" s="122" t="s">
        <v>94</v>
      </c>
      <c r="I70" s="122"/>
      <c r="J70" s="122"/>
      <c r="K70" s="122"/>
    </row>
    <row r="72" spans="2:11" ht="16.5">
      <c r="B72" s="15"/>
      <c r="C72" s="15"/>
      <c r="D72" s="15"/>
      <c r="E72" s="15"/>
      <c r="F72" s="15"/>
      <c r="G72" s="15"/>
      <c r="H72" s="33"/>
      <c r="I72" s="15"/>
      <c r="J72" s="15"/>
    </row>
    <row r="73" spans="2:11" ht="15.75">
      <c r="B73" s="120"/>
      <c r="C73" s="120"/>
      <c r="D73" s="120"/>
      <c r="E73" s="120"/>
      <c r="F73" s="120"/>
      <c r="G73" s="120"/>
      <c r="H73" s="120"/>
      <c r="I73" s="120"/>
      <c r="J73" s="120"/>
    </row>
    <row r="74" spans="2:11" ht="23.25">
      <c r="C74" s="121" t="s">
        <v>87</v>
      </c>
      <c r="D74" s="121"/>
      <c r="E74" s="121"/>
      <c r="F74" s="121"/>
      <c r="G74" s="121"/>
      <c r="H74" s="121"/>
      <c r="I74" s="121"/>
    </row>
    <row r="75" spans="2:11">
      <c r="C75" s="67"/>
      <c r="D75" s="67"/>
      <c r="E75" s="67"/>
      <c r="F75" s="67"/>
      <c r="G75" s="67"/>
      <c r="H75" s="67"/>
      <c r="I75" s="67"/>
    </row>
    <row r="76" spans="2:11">
      <c r="C76" s="67"/>
      <c r="D76" s="67"/>
      <c r="E76" s="67"/>
      <c r="F76" s="67"/>
      <c r="G76" s="67"/>
      <c r="H76" s="67"/>
      <c r="I76" s="67"/>
    </row>
    <row r="77" spans="2:11" ht="17.25">
      <c r="B77" s="34"/>
      <c r="C77" s="68"/>
      <c r="D77" s="67"/>
      <c r="E77" s="68"/>
      <c r="F77" s="68"/>
      <c r="G77" s="68"/>
      <c r="H77" s="67"/>
      <c r="I77" s="68"/>
      <c r="J77" s="34"/>
    </row>
    <row r="78" spans="2:11" ht="15.6" customHeight="1">
      <c r="C78" s="67"/>
      <c r="D78" s="67"/>
      <c r="E78" s="67"/>
      <c r="F78" s="67"/>
      <c r="G78" s="67"/>
      <c r="H78" s="67"/>
      <c r="I78" s="67"/>
    </row>
    <row r="79" spans="2:11" ht="15.75">
      <c r="C79" s="67"/>
      <c r="D79" s="67"/>
      <c r="E79" s="69"/>
      <c r="F79" s="67"/>
      <c r="G79" s="69"/>
      <c r="H79" s="67"/>
      <c r="I79" s="67"/>
    </row>
    <row r="80" spans="2:11" ht="26.25">
      <c r="C80" s="67"/>
      <c r="D80" s="67"/>
      <c r="E80" s="96">
        <f>H60-F70</f>
        <v>0</v>
      </c>
      <c r="F80" s="81"/>
      <c r="G80" s="70" t="e">
        <f>E80/F39</f>
        <v>#DIV/0!</v>
      </c>
      <c r="H80" s="71"/>
      <c r="I80" s="67"/>
      <c r="J80" s="66"/>
    </row>
    <row r="81" spans="2:11" ht="26.25">
      <c r="C81" s="67"/>
      <c r="D81" s="111" t="s">
        <v>95</v>
      </c>
      <c r="E81" s="111"/>
      <c r="F81" s="72"/>
      <c r="G81" s="73"/>
      <c r="H81" s="73"/>
      <c r="I81" s="67"/>
    </row>
    <row r="82" spans="2:11" ht="26.25">
      <c r="E82" s="4"/>
      <c r="F82" s="35"/>
      <c r="G82" s="9"/>
      <c r="H82" s="14"/>
    </row>
    <row r="83" spans="2:11" ht="22.5" customHeight="1">
      <c r="B83" s="117" t="s">
        <v>76</v>
      </c>
      <c r="C83" s="117"/>
      <c r="D83" s="117"/>
      <c r="E83" s="117"/>
      <c r="F83" s="117"/>
      <c r="G83" s="117"/>
      <c r="H83" s="117"/>
      <c r="I83" s="117"/>
      <c r="J83" s="117"/>
    </row>
    <row r="84" spans="2:11" ht="26.25">
      <c r="E84" s="4"/>
      <c r="F84" s="36" t="s">
        <v>21</v>
      </c>
      <c r="G84" s="9"/>
      <c r="H84" s="14"/>
    </row>
    <row r="85" spans="2:11" ht="26.25">
      <c r="E85" s="4"/>
      <c r="F85" s="35"/>
      <c r="G85" s="9"/>
      <c r="H85" s="14"/>
    </row>
    <row r="86" spans="2:11" ht="18.75">
      <c r="B86" s="15"/>
      <c r="C86" s="15"/>
      <c r="D86" s="15"/>
      <c r="E86" s="37"/>
      <c r="F86" s="38" t="s">
        <v>52</v>
      </c>
      <c r="G86" s="15"/>
      <c r="H86" s="33"/>
      <c r="I86" s="15"/>
      <c r="J86" s="15"/>
      <c r="K86" s="15"/>
    </row>
    <row r="87" spans="2:11" ht="18.75">
      <c r="B87" s="15"/>
      <c r="C87" s="15"/>
      <c r="D87" s="15"/>
      <c r="E87" s="37"/>
      <c r="F87" s="38"/>
      <c r="G87" s="15"/>
      <c r="H87" s="33"/>
      <c r="I87" s="15"/>
      <c r="J87" s="15"/>
      <c r="K87" s="15"/>
    </row>
    <row r="88" spans="2:11" ht="18.75">
      <c r="B88" s="15"/>
      <c r="C88" s="15"/>
      <c r="D88" s="15"/>
      <c r="E88" s="37"/>
      <c r="F88" s="38"/>
      <c r="G88" s="15"/>
      <c r="H88" s="33"/>
      <c r="I88" s="15"/>
      <c r="J88" s="15"/>
      <c r="K88" s="15"/>
    </row>
    <row r="89" spans="2:11" ht="18.75">
      <c r="B89" s="39" t="s">
        <v>22</v>
      </c>
      <c r="C89" s="15"/>
      <c r="D89" s="29" t="s">
        <v>24</v>
      </c>
      <c r="E89" s="15"/>
      <c r="F89" s="29" t="s">
        <v>25</v>
      </c>
      <c r="G89" s="15"/>
      <c r="H89" s="80" t="s">
        <v>27</v>
      </c>
      <c r="I89" s="15"/>
      <c r="J89" s="29" t="s">
        <v>29</v>
      </c>
      <c r="K89" s="15"/>
    </row>
    <row r="90" spans="2:11" ht="18.75">
      <c r="B90" s="39" t="s">
        <v>23</v>
      </c>
      <c r="C90" s="15"/>
      <c r="D90" s="29" t="s">
        <v>23</v>
      </c>
      <c r="E90" s="15"/>
      <c r="F90" s="80" t="s">
        <v>26</v>
      </c>
      <c r="G90" s="15"/>
      <c r="H90" s="80" t="s">
        <v>28</v>
      </c>
      <c r="I90" s="15"/>
      <c r="J90" s="29" t="s">
        <v>30</v>
      </c>
      <c r="K90" s="15"/>
    </row>
    <row r="92" spans="2:11" ht="23.25">
      <c r="B92" s="10"/>
      <c r="D92" s="25">
        <f>IF(B92&lt;E11,-(1-(B92/E11)),IF(B92=E11,"0%",(B92/E11)-1))</f>
        <v>-1</v>
      </c>
      <c r="F92" s="26">
        <f>+$H$53*B92</f>
        <v>0</v>
      </c>
      <c r="H92" s="27">
        <f>+F92-$B$53</f>
        <v>0</v>
      </c>
      <c r="J92" s="65" t="e">
        <f>+H92/B53</f>
        <v>#DIV/0!</v>
      </c>
    </row>
    <row r="94" spans="2:11">
      <c r="H94" s="14"/>
    </row>
    <row r="95" spans="2:11">
      <c r="H95" s="14"/>
    </row>
    <row r="96" spans="2:11" ht="18">
      <c r="D96" s="80" t="s">
        <v>27</v>
      </c>
      <c r="F96" s="80" t="s">
        <v>43</v>
      </c>
      <c r="H96" s="80" t="s">
        <v>27</v>
      </c>
    </row>
    <row r="97" spans="2:10" ht="18">
      <c r="D97" s="80" t="s">
        <v>28</v>
      </c>
      <c r="F97" s="80" t="s">
        <v>42</v>
      </c>
      <c r="H97" s="80" t="s">
        <v>44</v>
      </c>
    </row>
    <row r="98" spans="2:10" ht="18">
      <c r="D98" s="80"/>
      <c r="F98" s="80"/>
      <c r="H98" s="80"/>
    </row>
    <row r="99" spans="2:10" ht="23.25">
      <c r="D99" s="27">
        <f>H92</f>
        <v>0</v>
      </c>
      <c r="F99" s="27">
        <f>E80</f>
        <v>0</v>
      </c>
      <c r="H99" s="27">
        <f>D99-F99</f>
        <v>0</v>
      </c>
    </row>
    <row r="100" spans="2:10" ht="18">
      <c r="D100" s="80"/>
      <c r="F100" s="80"/>
      <c r="H100" s="80"/>
    </row>
    <row r="101" spans="2:10" ht="16.5">
      <c r="B101" s="15"/>
      <c r="C101" s="15"/>
      <c r="D101" s="15"/>
      <c r="E101" s="15"/>
      <c r="F101" s="15"/>
      <c r="G101" s="15"/>
      <c r="H101" s="15"/>
      <c r="I101" s="15"/>
      <c r="J101" s="15"/>
    </row>
    <row r="102" spans="2:10" ht="16.5">
      <c r="B102" s="15"/>
      <c r="C102" s="15"/>
      <c r="D102" s="15"/>
      <c r="E102" s="15"/>
      <c r="F102" s="15"/>
      <c r="G102" s="15"/>
      <c r="H102" s="15"/>
      <c r="I102" s="15"/>
      <c r="J102" s="15"/>
    </row>
    <row r="103" spans="2:10" ht="24">
      <c r="B103" s="125" t="s">
        <v>31</v>
      </c>
      <c r="C103" s="125"/>
      <c r="D103" s="125"/>
      <c r="E103" s="125"/>
      <c r="F103" s="125"/>
      <c r="G103" s="125"/>
      <c r="H103" s="125"/>
      <c r="I103" s="15"/>
      <c r="J103" s="15"/>
    </row>
    <row r="104" spans="2:10" ht="12" customHeight="1">
      <c r="B104" s="15"/>
      <c r="C104" s="15"/>
      <c r="D104" s="16"/>
      <c r="E104" s="16"/>
      <c r="F104" s="16"/>
      <c r="G104" s="16"/>
      <c r="H104" s="16"/>
      <c r="I104" s="15"/>
      <c r="J104" s="15"/>
    </row>
    <row r="105" spans="2:10" ht="71.25" customHeight="1">
      <c r="B105" s="17" t="s">
        <v>39</v>
      </c>
      <c r="C105" s="18" t="s">
        <v>32</v>
      </c>
      <c r="D105" s="19" t="s">
        <v>33</v>
      </c>
      <c r="E105" s="19" t="s">
        <v>34</v>
      </c>
      <c r="F105" s="20" t="s">
        <v>35</v>
      </c>
      <c r="G105" s="91" t="s">
        <v>40</v>
      </c>
      <c r="H105" s="91" t="s">
        <v>41</v>
      </c>
      <c r="I105" s="15"/>
      <c r="J105" s="15"/>
    </row>
    <row r="106" spans="2:10" ht="17.25">
      <c r="B106" s="21">
        <v>-0.4</v>
      </c>
      <c r="C106" s="5">
        <f>+$E$11*(1+B106)</f>
        <v>12.623999999999999</v>
      </c>
      <c r="D106" s="13">
        <f t="shared" ref="D106:D113" si="0">+$H$53*C106</f>
        <v>0</v>
      </c>
      <c r="E106" s="6">
        <f t="shared" ref="E106:E113" si="1">+D106-$B$53</f>
        <v>0</v>
      </c>
      <c r="F106" s="1" t="e">
        <f>+E106/$B$53</f>
        <v>#DIV/0!</v>
      </c>
      <c r="G106" s="92">
        <f>E106-$F$99</f>
        <v>0</v>
      </c>
      <c r="H106" s="92">
        <f>G106*$I$109</f>
        <v>0</v>
      </c>
      <c r="I106" s="15"/>
      <c r="J106" s="15"/>
    </row>
    <row r="107" spans="2:10" ht="18">
      <c r="B107" s="21">
        <v>-0.3</v>
      </c>
      <c r="C107" s="7">
        <f t="shared" ref="C107:C113" si="2">+$E$11*(1+B107)</f>
        <v>14.727999999999998</v>
      </c>
      <c r="D107" s="6">
        <f t="shared" si="0"/>
        <v>0</v>
      </c>
      <c r="E107" s="6">
        <f t="shared" si="1"/>
        <v>0</v>
      </c>
      <c r="F107" s="1" t="e">
        <f t="shared" ref="F107:F113" si="3">+E107/$B$53</f>
        <v>#DIV/0!</v>
      </c>
      <c r="G107" s="92">
        <f t="shared" ref="G107:G113" si="4">E107-$F$99</f>
        <v>0</v>
      </c>
      <c r="H107" s="92">
        <f t="shared" ref="H107:H113" si="5">G107*$I$109</f>
        <v>0</v>
      </c>
      <c r="I107" s="119" t="s">
        <v>5</v>
      </c>
      <c r="J107" s="118"/>
    </row>
    <row r="108" spans="2:10" ht="18.75">
      <c r="B108" s="21">
        <v>-0.2</v>
      </c>
      <c r="C108" s="7">
        <f t="shared" si="2"/>
        <v>16.832000000000001</v>
      </c>
      <c r="D108" s="6">
        <f t="shared" si="0"/>
        <v>0</v>
      </c>
      <c r="E108" s="6">
        <f t="shared" si="1"/>
        <v>0</v>
      </c>
      <c r="F108" s="1" t="e">
        <f t="shared" si="3"/>
        <v>#DIV/0!</v>
      </c>
      <c r="G108" s="92">
        <f t="shared" si="4"/>
        <v>0</v>
      </c>
      <c r="H108" s="92">
        <f t="shared" si="5"/>
        <v>0</v>
      </c>
      <c r="I108" s="78"/>
    </row>
    <row r="109" spans="2:10" ht="18">
      <c r="B109" s="21">
        <v>-0.1</v>
      </c>
      <c r="C109" s="7">
        <f t="shared" si="2"/>
        <v>18.936</v>
      </c>
      <c r="D109" s="6">
        <f t="shared" si="0"/>
        <v>0</v>
      </c>
      <c r="E109" s="6">
        <f t="shared" si="1"/>
        <v>0</v>
      </c>
      <c r="F109" s="1" t="e">
        <f t="shared" si="3"/>
        <v>#DIV/0!</v>
      </c>
      <c r="G109" s="92">
        <f t="shared" si="4"/>
        <v>0</v>
      </c>
      <c r="H109" s="92">
        <f t="shared" si="5"/>
        <v>0</v>
      </c>
      <c r="I109" s="113">
        <v>0.84475</v>
      </c>
      <c r="J109" s="79">
        <v>1</v>
      </c>
    </row>
    <row r="110" spans="2:10" ht="17.25">
      <c r="B110" s="22">
        <v>0</v>
      </c>
      <c r="C110" s="8">
        <f t="shared" si="2"/>
        <v>21.04</v>
      </c>
      <c r="D110" s="11">
        <f t="shared" si="0"/>
        <v>0</v>
      </c>
      <c r="E110" s="11">
        <f t="shared" si="1"/>
        <v>0</v>
      </c>
      <c r="F110" s="12" t="e">
        <f t="shared" si="3"/>
        <v>#DIV/0!</v>
      </c>
      <c r="G110" s="92">
        <f t="shared" si="4"/>
        <v>0</v>
      </c>
      <c r="H110" s="92">
        <f t="shared" si="5"/>
        <v>0</v>
      </c>
    </row>
    <row r="111" spans="2:10" ht="18.75">
      <c r="B111" s="23">
        <v>0.1</v>
      </c>
      <c r="C111" s="7">
        <f t="shared" si="2"/>
        <v>23.144000000000002</v>
      </c>
      <c r="D111" s="6">
        <f t="shared" si="0"/>
        <v>0</v>
      </c>
      <c r="E111" s="6">
        <f t="shared" si="1"/>
        <v>0</v>
      </c>
      <c r="F111" s="1" t="e">
        <f t="shared" si="3"/>
        <v>#DIV/0!</v>
      </c>
      <c r="G111" s="92">
        <f t="shared" si="4"/>
        <v>0</v>
      </c>
      <c r="H111" s="92">
        <f t="shared" si="5"/>
        <v>0</v>
      </c>
      <c r="I111" s="114">
        <f>(I109*J111)/J109</f>
        <v>0</v>
      </c>
      <c r="J111" s="112"/>
    </row>
    <row r="112" spans="2:10" ht="17.25">
      <c r="B112" s="23">
        <v>0.2</v>
      </c>
      <c r="C112" s="7">
        <f t="shared" si="2"/>
        <v>25.247999999999998</v>
      </c>
      <c r="D112" s="6">
        <f t="shared" si="0"/>
        <v>0</v>
      </c>
      <c r="E112" s="6">
        <f t="shared" si="1"/>
        <v>0</v>
      </c>
      <c r="F112" s="1" t="e">
        <f t="shared" si="3"/>
        <v>#DIV/0!</v>
      </c>
      <c r="G112" s="92">
        <f t="shared" si="4"/>
        <v>0</v>
      </c>
      <c r="H112" s="92">
        <f t="shared" si="5"/>
        <v>0</v>
      </c>
      <c r="I112" s="15"/>
      <c r="J112" s="15"/>
    </row>
    <row r="113" spans="2:10" ht="17.25">
      <c r="B113" s="23">
        <v>0.3</v>
      </c>
      <c r="C113" s="7">
        <f t="shared" si="2"/>
        <v>27.352</v>
      </c>
      <c r="D113" s="6">
        <f t="shared" si="0"/>
        <v>0</v>
      </c>
      <c r="E113" s="6">
        <f t="shared" si="1"/>
        <v>0</v>
      </c>
      <c r="F113" s="1" t="e">
        <f t="shared" si="3"/>
        <v>#DIV/0!</v>
      </c>
      <c r="G113" s="92">
        <f t="shared" si="4"/>
        <v>0</v>
      </c>
      <c r="H113" s="92">
        <f t="shared" si="5"/>
        <v>0</v>
      </c>
      <c r="I113" s="15"/>
      <c r="J113" s="15"/>
    </row>
    <row r="114" spans="2:10" ht="16.5">
      <c r="B114" s="15"/>
      <c r="C114" s="15"/>
      <c r="D114" s="15"/>
      <c r="E114" s="15"/>
      <c r="F114" s="15"/>
      <c r="G114" s="15"/>
      <c r="H114" s="15"/>
      <c r="I114" s="15"/>
      <c r="J114" s="15"/>
    </row>
    <row r="115" spans="2:10" ht="16.5"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2:10" ht="24">
      <c r="B116" s="98" t="s">
        <v>49</v>
      </c>
      <c r="C116" s="15"/>
      <c r="D116" s="15"/>
      <c r="E116" s="15"/>
      <c r="F116" s="15"/>
      <c r="G116" s="15"/>
      <c r="H116" s="15"/>
      <c r="I116" s="15"/>
      <c r="J116" s="15"/>
    </row>
    <row r="117" spans="2:10" ht="24">
      <c r="B117" s="87" t="s">
        <v>45</v>
      </c>
      <c r="C117" s="87"/>
      <c r="D117" s="87"/>
      <c r="E117" s="15"/>
      <c r="F117" s="15"/>
      <c r="G117" s="15"/>
      <c r="H117" s="15"/>
      <c r="I117" s="15"/>
      <c r="J117" s="15"/>
    </row>
    <row r="118" spans="2:10" ht="24">
      <c r="B118" s="87" t="s">
        <v>46</v>
      </c>
      <c r="C118" s="87"/>
      <c r="D118" s="87"/>
      <c r="E118" s="15"/>
      <c r="F118" s="15"/>
      <c r="G118" s="15"/>
      <c r="H118" s="15"/>
      <c r="I118" s="15"/>
      <c r="J118" s="15"/>
    </row>
    <row r="119" spans="2:10" ht="24">
      <c r="B119" s="87" t="s">
        <v>47</v>
      </c>
      <c r="C119" s="87"/>
      <c r="D119" s="87"/>
      <c r="E119" s="15"/>
      <c r="F119" s="15"/>
      <c r="G119" s="15"/>
      <c r="H119" s="15"/>
      <c r="I119" s="15"/>
      <c r="J119" s="15"/>
    </row>
    <row r="120" spans="2:10" ht="24">
      <c r="B120" s="87" t="s">
        <v>93</v>
      </c>
      <c r="C120" s="87"/>
      <c r="D120" s="87"/>
      <c r="E120" s="15"/>
      <c r="F120" s="15"/>
      <c r="G120" s="15"/>
      <c r="H120" s="15"/>
      <c r="I120" s="15"/>
      <c r="J120" s="15"/>
    </row>
    <row r="121" spans="2:10" ht="24">
      <c r="B121" s="87" t="s">
        <v>48</v>
      </c>
      <c r="C121" s="87"/>
      <c r="D121" s="87"/>
      <c r="E121" s="15"/>
      <c r="F121" s="15"/>
      <c r="G121" s="15"/>
      <c r="H121" s="15"/>
      <c r="I121" s="15"/>
      <c r="J121" s="15"/>
    </row>
    <row r="122" spans="2:10" ht="24">
      <c r="B122" s="87" t="s">
        <v>89</v>
      </c>
      <c r="C122" s="87"/>
      <c r="D122" s="87"/>
      <c r="E122" s="15"/>
      <c r="F122" s="15"/>
      <c r="G122" s="15"/>
      <c r="H122" s="15"/>
      <c r="I122" s="15"/>
      <c r="J122" s="15"/>
    </row>
    <row r="123" spans="2:10" ht="24">
      <c r="B123" s="87" t="s">
        <v>51</v>
      </c>
      <c r="C123" s="87"/>
      <c r="D123" s="87"/>
      <c r="E123" s="15"/>
      <c r="F123" s="15"/>
      <c r="G123" s="15"/>
      <c r="H123" s="15"/>
      <c r="I123" s="15"/>
      <c r="J123" s="15"/>
    </row>
    <row r="124" spans="2:10" ht="24">
      <c r="B124" s="87" t="s">
        <v>50</v>
      </c>
      <c r="C124" s="87"/>
      <c r="D124" s="87"/>
      <c r="E124" s="15"/>
      <c r="F124" s="15"/>
      <c r="G124" s="15"/>
      <c r="H124" s="15"/>
      <c r="I124" s="15"/>
      <c r="J124" s="15"/>
    </row>
    <row r="125" spans="2:10" ht="16.5">
      <c r="B125" s="15" t="s">
        <v>36</v>
      </c>
      <c r="C125" s="15"/>
      <c r="D125" s="24"/>
      <c r="E125" s="15"/>
      <c r="F125" s="15" t="s">
        <v>53</v>
      </c>
      <c r="G125" s="15"/>
      <c r="H125" s="15"/>
      <c r="I125" s="15"/>
      <c r="J125" s="15"/>
    </row>
    <row r="126" spans="2:10" ht="16.5">
      <c r="B126" s="15" t="s">
        <v>37</v>
      </c>
      <c r="C126" s="15"/>
      <c r="D126" s="15"/>
      <c r="E126" s="15"/>
      <c r="F126" s="15"/>
      <c r="G126" s="15"/>
      <c r="H126" s="15"/>
      <c r="I126" s="15"/>
      <c r="J126" s="15"/>
    </row>
    <row r="127" spans="2:10" ht="16.5">
      <c r="B127" s="15" t="s">
        <v>38</v>
      </c>
      <c r="C127" s="15"/>
      <c r="D127" s="15"/>
      <c r="E127" s="15"/>
      <c r="F127" s="15"/>
      <c r="G127" s="15"/>
      <c r="H127" s="15"/>
      <c r="I127" s="15"/>
      <c r="J127" s="15"/>
    </row>
  </sheetData>
  <sheetProtection algorithmName="SHA-512" hashValue="Rth/+CtDbiFNmc6/cZyFjq0oRbWIhK0efPT9eTBx4T3kODkjTFaBNJuvjkwSGxwH5X4JJ5gM4UUifALnlwSUDg==" saltValue="W6+juZ+d47FQBITNrDAaIg==" spinCount="100000" sheet="1" objects="1" scenarios="1"/>
  <protectedRanges>
    <protectedRange sqref="B64" name="Plage1"/>
  </protectedRanges>
  <mergeCells count="14">
    <mergeCell ref="H10:H11"/>
    <mergeCell ref="B83:J83"/>
    <mergeCell ref="I13:J13"/>
    <mergeCell ref="I107:J107"/>
    <mergeCell ref="C33:I33"/>
    <mergeCell ref="C47:I47"/>
    <mergeCell ref="C19:I19"/>
    <mergeCell ref="B73:J73"/>
    <mergeCell ref="C74:I74"/>
    <mergeCell ref="H70:K70"/>
    <mergeCell ref="F57:F58"/>
    <mergeCell ref="H57:H58"/>
    <mergeCell ref="H63:I63"/>
    <mergeCell ref="B103:H103"/>
  </mergeCells>
  <conditionalFormatting sqref="C106:C113">
    <cfRule type="cellIs" dxfId="2" priority="1" operator="lessThan">
      <formula>$C$8</formula>
    </cfRule>
  </conditionalFormatting>
  <conditionalFormatting sqref="D106:D113">
    <cfRule type="cellIs" dxfId="1" priority="2" operator="lessThan">
      <formula>#REF!</formula>
    </cfRule>
  </conditionalFormatting>
  <conditionalFormatting sqref="E106:H113">
    <cfRule type="cellIs" dxfId="0" priority="3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29" orientation="portrait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67D8C8-EECE-4A22-BCB0-FF748E2870EC}">
          <x14:formula1>
            <xm:f>'UK tax rates'!$A$2:$A$12</xm:f>
          </x14:formula1>
          <xm:sqref>B64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UK tax rates</vt:lpstr>
      <vt:lpstr>FR - FCPE</vt:lpstr>
      <vt:lpstr>'FR - FCPE'!Zone_d_impression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CASSIN Pauline</dc:creator>
  <cp:lastModifiedBy>LESUEUR Camille</cp:lastModifiedBy>
  <cp:lastPrinted>2024-08-07T12:45:16Z</cp:lastPrinted>
  <dcterms:created xsi:type="dcterms:W3CDTF">2023-09-25T09:15:03Z</dcterms:created>
  <dcterms:modified xsi:type="dcterms:W3CDTF">2024-09-16T14:33:37Z</dcterms:modified>
</cp:coreProperties>
</file>