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G:\DRH\DRH_Epargne\ACTIONNARIAT SALARIE\ELIS FOR ALL 2025\3. Communication\2. Juin - Souscription\Simulateur\Simulateurs finaux\"/>
    </mc:Choice>
  </mc:AlternateContent>
  <xr:revisionPtr revIDLastSave="0" documentId="13_ncr:1_{8C32F7F4-4034-45E0-B727-60AEBD205DC4}" xr6:coauthVersionLast="47" xr6:coauthVersionMax="47" xr10:uidLastSave="{00000000-0000-0000-0000-000000000000}"/>
  <workbookProtection workbookAlgorithmName="SHA-512" workbookHashValue="3kPJn7SbPKCastPqnisAqHkc1dHma9i/DIFc0skLPPcClohK0KBHf3WPUv05Dk//Th8qK14sqHYhNt7W3ZmWVg==" workbookSaltValue="7pTCDtMwt++QSLshA794lw==" workbookSpinCount="100000" lockStructure="1"/>
  <bookViews>
    <workbookView xWindow="57480" yWindow="-120" windowWidth="29040" windowHeight="15720" firstSheet="1" activeTab="1" xr2:uid="{A5751B14-3695-4122-8AA2-800A903F25F6}"/>
  </bookViews>
  <sheets>
    <sheet name="UK tax rates" sheetId="6" state="hidden" r:id="rId1"/>
    <sheet name="Simulator" sheetId="5" r:id="rId2"/>
    <sheet name="Notes" sheetId="8" r:id="rId3"/>
  </sheets>
  <definedNames>
    <definedName name="_xlnm.Print_Area" localSheetId="1">Simulator!$A$1:$K$132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5" i="5" l="1"/>
  <c r="D69" i="5"/>
  <c r="D67" i="5"/>
  <c r="F43" i="5" l="1"/>
  <c r="D28" i="5"/>
  <c r="G28" i="5" s="1"/>
  <c r="G25" i="5" s="1"/>
  <c r="E15" i="5"/>
  <c r="F60" i="5" l="1"/>
  <c r="F45" i="5"/>
  <c r="B54" i="5"/>
  <c r="C110" i="5" l="1"/>
  <c r="D95" i="5"/>
  <c r="G11" i="5" l="1"/>
  <c r="D54" i="5" l="1"/>
  <c r="F54" i="5" s="1"/>
  <c r="H54" i="5" s="1"/>
  <c r="G15" i="5"/>
  <c r="C115" i="5"/>
  <c r="C116" i="5"/>
  <c r="C117" i="5"/>
  <c r="C114" i="5"/>
  <c r="C113" i="5"/>
  <c r="C112" i="5"/>
  <c r="C111" i="5"/>
  <c r="D60" i="5" l="1"/>
  <c r="H59" i="5" s="1"/>
  <c r="B60" i="5"/>
  <c r="J54" i="5"/>
  <c r="D111" i="5"/>
  <c r="E111" i="5" s="1"/>
  <c r="D116" i="5"/>
  <c r="E116" i="5" s="1"/>
  <c r="D117" i="5"/>
  <c r="E117" i="5" s="1"/>
  <c r="D110" i="5"/>
  <c r="E110" i="5" s="1"/>
  <c r="D112" i="5"/>
  <c r="E112" i="5" s="1"/>
  <c r="F95" i="5"/>
  <c r="D113" i="5"/>
  <c r="E113" i="5" s="1"/>
  <c r="D114" i="5"/>
  <c r="E114" i="5" s="1"/>
  <c r="D115" i="5"/>
  <c r="E115" i="5" s="1"/>
  <c r="H60" i="5" l="1"/>
  <c r="F68" i="5" s="1"/>
  <c r="H67" i="5" s="1"/>
  <c r="F103" i="5"/>
  <c r="F115" i="5"/>
  <c r="F113" i="5"/>
  <c r="H95" i="5"/>
  <c r="F117" i="5"/>
  <c r="F116" i="5"/>
  <c r="F114" i="5"/>
  <c r="F110" i="5"/>
  <c r="F111" i="5"/>
  <c r="F112" i="5"/>
  <c r="H68" i="5" l="1"/>
  <c r="F73" i="5" s="1"/>
  <c r="J95" i="5"/>
  <c r="D103" i="5"/>
  <c r="E83" i="5" l="1"/>
  <c r="G83" i="5" s="1"/>
  <c r="G114" i="5" l="1"/>
  <c r="H114" i="5" s="1"/>
  <c r="G110" i="5" l="1"/>
  <c r="H110" i="5" s="1"/>
  <c r="H103" i="5"/>
  <c r="G112" i="5"/>
  <c r="H112" i="5" s="1"/>
  <c r="G117" i="5"/>
  <c r="H117" i="5" s="1"/>
  <c r="G113" i="5"/>
  <c r="H113" i="5" s="1"/>
  <c r="G116" i="5"/>
  <c r="H116" i="5" s="1"/>
  <c r="G115" i="5"/>
  <c r="H115" i="5" s="1"/>
  <c r="G111" i="5"/>
  <c r="H111" i="5" s="1"/>
</calcChain>
</file>

<file path=xl/sharedStrings.xml><?xml version="1.0" encoding="utf-8"?>
<sst xmlns="http://schemas.openxmlformats.org/spreadsheetml/2006/main" count="129" uniqueCount="117">
  <si>
    <t>Title</t>
  </si>
  <si>
    <t>Tax Rate</t>
  </si>
  <si>
    <t>Gross income</t>
  </si>
  <si>
    <t>NI rate</t>
  </si>
  <si>
    <t>National Insurance Contribution</t>
  </si>
  <si>
    <t>UK Basic Rate</t>
  </si>
  <si>
    <t>&gt;£12,570</t>
  </si>
  <si>
    <t>UK Higher Rate</t>
  </si>
  <si>
    <t>&gt;£50,270</t>
  </si>
  <si>
    <t>UK Additional Rate</t>
  </si>
  <si>
    <t>&gt;£125,140</t>
  </si>
  <si>
    <t>Scottish Starter Rate</t>
  </si>
  <si>
    <t>Scottish Basic Rate</t>
  </si>
  <si>
    <t>&gt;£15,397</t>
  </si>
  <si>
    <t>Scottish Intermediate Rate</t>
  </si>
  <si>
    <t>&gt;£27,492</t>
  </si>
  <si>
    <t>Scottish Higher Rate, 8% NI</t>
  </si>
  <si>
    <t>&gt;£43,662</t>
  </si>
  <si>
    <t>Scottish Higher Rate, 2% NI</t>
  </si>
  <si>
    <t>Scottish Advanced Rate</t>
  </si>
  <si>
    <t>&gt;£75,000</t>
  </si>
  <si>
    <t>Scottish Top Rate</t>
  </si>
  <si>
    <t xml:space="preserve">SIMULATE YOUR INVESTMENT </t>
  </si>
  <si>
    <t>Please only fill in the cells in turquoise blue</t>
  </si>
  <si>
    <t>Reference price</t>
  </si>
  <si>
    <t>Discount</t>
  </si>
  <si>
    <t>Currency :</t>
  </si>
  <si>
    <t>Gross annual salary (premiums/bonuses included)</t>
  </si>
  <si>
    <t>EUR</t>
  </si>
  <si>
    <r>
      <rPr>
        <b/>
        <u/>
        <sz val="18"/>
        <color rgb="FF000059"/>
        <rFont val="Century Gothic"/>
        <family val="2"/>
      </rPr>
      <t>Step 2 :</t>
    </r>
    <r>
      <rPr>
        <b/>
        <sz val="18"/>
        <color rgb="FF000059"/>
        <rFont val="Century Gothic"/>
        <family val="2"/>
      </rPr>
      <t xml:space="preserve"> Enter the amount you would like to invest (within the authorized limit)</t>
    </r>
  </si>
  <si>
    <t>Min €50 | Max 1/4 of the gross annual salary (within the limit of €50,000)</t>
  </si>
  <si>
    <t>Gross amount you would like to invest</t>
  </si>
  <si>
    <r>
      <rPr>
        <b/>
        <u/>
        <sz val="18"/>
        <color rgb="FF000059"/>
        <rFont val="Century Gothic"/>
        <family val="2"/>
      </rPr>
      <t>Step 3 :</t>
    </r>
    <r>
      <rPr>
        <b/>
        <sz val="18"/>
        <color rgb="FF000059"/>
        <rFont val="Century Gothic"/>
        <family val="2"/>
      </rPr>
      <t xml:space="preserve"> Visualize your investment upon subscription</t>
    </r>
  </si>
  <si>
    <t>Amount invested</t>
  </si>
  <si>
    <t>Number of shares purchased</t>
  </si>
  <si>
    <t>Total number</t>
  </si>
  <si>
    <t>(within the maximum amount authorized)</t>
  </si>
  <si>
    <t>(with the discounted share price)</t>
  </si>
  <si>
    <t>Total amount paid</t>
  </si>
  <si>
    <t>Taxable value</t>
  </si>
  <si>
    <t xml:space="preserve">Tax rate applicable </t>
  </si>
  <si>
    <t>Tax rate</t>
  </si>
  <si>
    <t xml:space="preserve">Tax due </t>
  </si>
  <si>
    <t>Income tax</t>
  </si>
  <si>
    <t>National Insurance</t>
  </si>
  <si>
    <t>If you are unsure of the applicable tax rate, please contact payroll</t>
  </si>
  <si>
    <t>Total tax due to HMRC (via payroll) on subscription</t>
  </si>
  <si>
    <t>Amount of the advantages (discount and free shares) proposed by the offer for your investment after tax :</t>
  </si>
  <si>
    <t xml:space="preserve">This provides an indication only. The exchange rate is not known until shares are awarded. </t>
  </si>
  <si>
    <r>
      <rPr>
        <b/>
        <u/>
        <sz val="18"/>
        <color rgb="FF000059"/>
        <rFont val="Century Gothic"/>
        <family val="2"/>
      </rPr>
      <t>Step 4 :</t>
    </r>
    <r>
      <rPr>
        <b/>
        <sz val="18"/>
        <color rgb="FF000059"/>
        <rFont val="Century Gothic"/>
        <family val="2"/>
      </rPr>
      <t xml:space="preserve"> Simulate your investment by entering an estimated price (of the share) </t>
    </r>
    <r>
      <rPr>
        <b/>
        <u/>
        <sz val="18"/>
        <color rgb="FF000059"/>
        <rFont val="Century Gothic"/>
        <family val="2"/>
      </rPr>
      <t>at the end of the holding period</t>
    </r>
  </si>
  <si>
    <t>Your investment will follow the evolution of the Elis share price, both upwards and downwards. It is therefore exposed to the risk of capital loss.</t>
  </si>
  <si>
    <t>Estimated Elis share price</t>
  </si>
  <si>
    <t>Evolution of the share</t>
  </si>
  <si>
    <t>Estimated</t>
  </si>
  <si>
    <t>Estimated total gain as a %</t>
  </si>
  <si>
    <t>total gain</t>
  </si>
  <si>
    <t>of initial investment</t>
  </si>
  <si>
    <t xml:space="preserve">Gain previously </t>
  </si>
  <si>
    <t>taxed</t>
  </si>
  <si>
    <t>taxable gain</t>
  </si>
  <si>
    <t>STOCK PRICE FLUCTUATION TABLE</t>
  </si>
  <si>
    <t>Evolution of the share price at the due date</t>
  </si>
  <si>
    <t>Estimated Elis share price at the due date</t>
  </si>
  <si>
    <t>Estimated final value of your investment</t>
  </si>
  <si>
    <t>Estimated total gain</t>
  </si>
  <si>
    <t>Estimated total gain as a % of initial investment</t>
  </si>
  <si>
    <r>
      <t xml:space="preserve">Chargeable gain / </t>
    </r>
    <r>
      <rPr>
        <b/>
        <i/>
        <sz val="12"/>
        <color rgb="FFFF0000"/>
        <rFont val="Century Gothic"/>
        <family val="2"/>
      </rPr>
      <t>loss</t>
    </r>
    <r>
      <rPr>
        <b/>
        <i/>
        <sz val="12"/>
        <color theme="0"/>
        <rFont val="Century Gothic"/>
        <family val="2"/>
      </rPr>
      <t xml:space="preserve"> Euro</t>
    </r>
  </si>
  <si>
    <r>
      <t xml:space="preserve">Chargeable gain / </t>
    </r>
    <r>
      <rPr>
        <b/>
        <i/>
        <sz val="12"/>
        <color rgb="FFFF0000"/>
        <rFont val="Century Gothic"/>
        <family val="2"/>
      </rPr>
      <t>loss</t>
    </r>
    <r>
      <rPr>
        <b/>
        <i/>
        <sz val="12"/>
        <color theme="0"/>
        <rFont val="Century Gothic"/>
        <family val="2"/>
      </rPr>
      <t xml:space="preserve"> GBP</t>
    </r>
  </si>
  <si>
    <t xml:space="preserve">Please note: </t>
  </si>
  <si>
    <t xml:space="preserve">All amounts and potential profits, in the table above, do not include any foreign exchange gains / losses. </t>
  </si>
  <si>
    <t>If the pound strengthens against the Euro, then there will be a higher chargeable gain.</t>
  </si>
  <si>
    <t xml:space="preserve">If the pound weakens against the Euro, then the chargeable gain will reduce. </t>
  </si>
  <si>
    <t xml:space="preserve">Elis cannot provide tax or investment advice, however in general the following applies: </t>
  </si>
  <si>
    <t xml:space="preserve">Income tax is chargeable on any gain in excess of the annual exemption, based on your tax bracket in year of gain. </t>
  </si>
  <si>
    <t xml:space="preserve">There is no National Insurance due on a chargeable gain. </t>
  </si>
  <si>
    <t>There is an annual exemption for chargeable gains (2025/2026 £3000)</t>
  </si>
  <si>
    <t xml:space="preserve">For 2025/2026 tax rate is 18% or 24% </t>
  </si>
  <si>
    <t xml:space="preserve">This simulator is designed to give you an indication of what your investment will look like. </t>
  </si>
  <si>
    <t>For simplicity the exchange rate has been fixed, however in reality this will change between the date of subscription and date of acquisition.</t>
  </si>
  <si>
    <t xml:space="preserve">Step 1: </t>
  </si>
  <si>
    <t xml:space="preserve">Step 2: </t>
  </si>
  <si>
    <t xml:space="preserve">Step 3: </t>
  </si>
  <si>
    <t>Notes on completing and understanding the simulator</t>
  </si>
  <si>
    <t>It does not form part of the subscription process.</t>
  </si>
  <si>
    <t xml:space="preserve">Once you have decided the value you would like to invest, then please log on to the Amundi subscription site via the link emailed to you. </t>
  </si>
  <si>
    <t xml:space="preserve">Step 4: </t>
  </si>
  <si>
    <t>Immediate tax liability</t>
  </si>
  <si>
    <t xml:space="preserve">Value of </t>
  </si>
  <si>
    <t>shares received</t>
  </si>
  <si>
    <t>Total market value</t>
  </si>
  <si>
    <t xml:space="preserve"> of shares / units received</t>
  </si>
  <si>
    <t>of shares received</t>
  </si>
  <si>
    <t>1 share offered for 10 shares purchased</t>
  </si>
  <si>
    <t>Number of free shares given</t>
  </si>
  <si>
    <t xml:space="preserve">Maximum amount authorized to invest </t>
  </si>
  <si>
    <t>Currency exchange rate :</t>
  </si>
  <si>
    <t>Enter gain in Euro to estimate GBP</t>
  </si>
  <si>
    <t>(Expected duration of 3 years except in the case of early release )</t>
  </si>
  <si>
    <t>at date of sale</t>
  </si>
  <si>
    <t>Estimated total</t>
  </si>
  <si>
    <t>gain on sale</t>
  </si>
  <si>
    <t>from acquisition to sale</t>
  </si>
  <si>
    <t>Estimated proceeds on</t>
  </si>
  <si>
    <t>sale of your investment</t>
  </si>
  <si>
    <t xml:space="preserve">In addition, following subscription, you will receive a link to the Amundi investment holding platform to view your investment. </t>
  </si>
  <si>
    <t xml:space="preserve">You will be required to complete a separate registration to access the Amundi platform. </t>
  </si>
  <si>
    <r>
      <t xml:space="preserve">Enter your Gross annual salary in £ in </t>
    </r>
    <r>
      <rPr>
        <sz val="11"/>
        <color rgb="FF16CBE2"/>
        <rFont val="Calibri"/>
        <family val="2"/>
        <scheme val="minor"/>
      </rPr>
      <t xml:space="preserve"> </t>
    </r>
    <r>
      <rPr>
        <b/>
        <sz val="11"/>
        <color rgb="FF16CBE2"/>
        <rFont val="Calibri"/>
        <family val="2"/>
        <scheme val="minor"/>
      </rPr>
      <t xml:space="preserve">Cell D25 - highlighted in turquoise. </t>
    </r>
    <r>
      <rPr>
        <sz val="11"/>
        <color theme="1"/>
        <rFont val="Calibri"/>
        <family val="2"/>
        <scheme val="minor"/>
      </rPr>
      <t xml:space="preserve">
This is the amount before any tax and NI is deducted. 
The previous year figure would be a good indication and this can be found on your P60.
This value is only used to calculate the maximum that you can invest (25% of your gross annual salary)</t>
    </r>
  </si>
  <si>
    <r>
      <t>Enter the amount you would like to invest in £ in</t>
    </r>
    <r>
      <rPr>
        <b/>
        <sz val="11"/>
        <color rgb="FF16CBE2"/>
        <rFont val="Calibri"/>
        <family val="2"/>
        <scheme val="minor"/>
      </rPr>
      <t xml:space="preserve"> cell F40 - highlighted in turquoise.</t>
    </r>
    <r>
      <rPr>
        <sz val="11"/>
        <color theme="1"/>
        <rFont val="Calibri"/>
        <family val="2"/>
        <scheme val="minor"/>
      </rPr>
      <t xml:space="preserve">
This must be more than €50 and less than 25% of the gross annual salary entered at step 1. </t>
    </r>
  </si>
  <si>
    <t xml:space="preserve">  Select from drop down list here</t>
  </si>
  <si>
    <t>Refer to 'Notes' tab for notes on completion.</t>
  </si>
  <si>
    <t>Elis for all does not operate in the same way as a UK sharesave scheme.</t>
  </si>
  <si>
    <t>The simulator is intended to help you make a decision on whether you would like to invest and is provided for general information and 
guidance only.</t>
  </si>
  <si>
    <r>
      <rPr>
        <b/>
        <u/>
        <sz val="18"/>
        <color rgb="FF000059"/>
        <rFont val="Century Gothic"/>
        <family val="2"/>
      </rPr>
      <t>Step 1</t>
    </r>
    <r>
      <rPr>
        <b/>
        <sz val="18"/>
        <color rgb="FF000059"/>
        <rFont val="Century Gothic"/>
        <family val="2"/>
      </rPr>
      <t xml:space="preserve"> : Enter your estimated annual gross salary (premiums/bonuses included) for 2025</t>
    </r>
  </si>
  <si>
    <t>This will need to be paid by you, either as a deduction in the payroll once shares are awarded or by direct payment. Payroll team will contact you after shares are awarded to confirm details and you will receive the S431 election form via docusign  to complete.</t>
  </si>
  <si>
    <t>corresponding to 25% of the estimated 2025 annual gross salary (bonuses included) within the limit of €50,000 (maximum amount authorized to invest)</t>
  </si>
  <si>
    <r>
      <t xml:space="preserve">This step converts the cash investment into shares. 
</t>
    </r>
    <r>
      <rPr>
        <b/>
        <sz val="11"/>
        <color rgb="FFFF0000"/>
        <rFont val="Calibri"/>
        <family val="2"/>
        <scheme val="minor"/>
      </rPr>
      <t xml:space="preserve">Please note that you do not acquire Elis shares, but units in an employee investment fund, known as an FCPE. </t>
    </r>
    <r>
      <rPr>
        <sz val="11"/>
        <color theme="1"/>
        <rFont val="Calibri"/>
        <family val="2"/>
        <scheme val="minor"/>
      </rPr>
      <t xml:space="preserve">
The name of the fund is 'Elis Shareholding'
</t>
    </r>
    <r>
      <rPr>
        <b/>
        <sz val="11"/>
        <color rgb="FFFF0000"/>
        <rFont val="Calibri"/>
        <family val="2"/>
        <scheme val="minor"/>
      </rPr>
      <t xml:space="preserve">The value of the units is linked to the market value of Elis shares </t>
    </r>
    <r>
      <rPr>
        <sz val="11"/>
        <color theme="1"/>
        <rFont val="Calibri"/>
        <family val="2"/>
        <scheme val="minor"/>
      </rPr>
      <t xml:space="preserve">and management of the fund is carried out by Amundi.
The conversion between shares and units is set at the date of acquisition, so this simulator does not confirm the number of units which you will receive. 
In the UK the difference between the market value of the units received and the price paid is subject to PAYE and will be processed via payroll in December. 
To gain an indication of the amount of tax and NI that you will need to pay (either as a deduction from your December pay or by a payment to Elis), select your tax rate from the drop down in </t>
    </r>
    <r>
      <rPr>
        <b/>
        <sz val="11"/>
        <color rgb="FF16CBE2"/>
        <rFont val="Calibri"/>
        <family val="2"/>
        <scheme val="minor"/>
      </rPr>
      <t>cell B67 (highlighted in turquoise</t>
    </r>
    <r>
      <rPr>
        <sz val="11"/>
        <color theme="1"/>
        <rFont val="Calibri"/>
        <family val="2"/>
        <scheme val="minor"/>
      </rPr>
      <t>). 
In England, Wales and NI most people earning &lt; £50,270 will be subject to Basic Rate Tax at 20%.
This drop down confirms the tax and NI rate to be applied, and the tax liability you need to pay is calculated in box F71. 
This is an indication only and the Payroll team will be in contact late November / early December to confirm the amount.</t>
    </r>
  </si>
  <si>
    <r>
      <t xml:space="preserve">This gives an indication of the potential gain or loss that you could receive on the investment, depending on the movement in the Elis share price. 
Enter your forecast share price in </t>
    </r>
    <r>
      <rPr>
        <b/>
        <sz val="11"/>
        <color rgb="FF16CBE2"/>
        <rFont val="Calibri"/>
        <family val="2"/>
        <scheme val="minor"/>
      </rPr>
      <t>cell B95 (highlighted in turquoise)</t>
    </r>
    <r>
      <rPr>
        <sz val="11"/>
        <color theme="1"/>
        <rFont val="Calibri"/>
        <family val="2"/>
        <scheme val="minor"/>
      </rPr>
      <t>. 
Please note that this assumes the foreign exchange rate remains the same throughout the holding period.
When the investment is sold, any chargeable gain greater than the annual exemption (£3,000 in 25/26) or where total sales proceeds are greater than £50,000 will need to be declared on a self assessment return to HMRC,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</si>
</sst>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43" formatCode="_-* #,##0.00_-;\-* #,##0.00_-;_-* &quot;-&quot;??_-;_-@_-"/>
    <numFmt numFmtId="164" formatCode="_([$€-2]\ * #,##0.00_);_([$€-2]\ * \(#,##0.00\);_([$€-2]\ * &quot;-&quot;??_);_(@_)"/>
    <numFmt numFmtId="165" formatCode="#,##0.00\ &quot;€&quot;"/>
    <numFmt numFmtId="166" formatCode="_-* #,##0.00\ [$€-40C]_-;\-* #,##0.00\ [$€-40C]_-;_-* &quot;-&quot;??\ [$€-40C]_-;_-@_-"/>
    <numFmt numFmtId="167" formatCode="_-[$£-809]* #,##0.00_-;\-[$£-809]* #,##0.00_-;_-[$£-809]* &quot;-&quot;??_-;_-@_-"/>
    <numFmt numFmtId="168" formatCode="_-* #,##0_-;\-* #,##0_-;_-* &quot;-&quot;??_-;_-@_-"/>
    <numFmt numFmtId="170" formatCode="#,##0.000\ &quot;€&quot;;[Red]\-#,##0.000\ &quot;€&quot;"/>
  </numFmts>
  <fonts count="74">
    <font>
      <sz val="11"/>
      <color theme="1"/>
      <name val="Calibri"/>
      <family val="2"/>
      <scheme val="minor"/>
    </font>
    <font>
      <sz val="11"/>
      <color theme="1"/>
      <name val="Calibri"/>
      <family val="2"/>
      <scheme val="minor"/>
    </font>
    <font>
      <b/>
      <sz val="26"/>
      <color theme="1"/>
      <name val="Calibri"/>
      <family val="2"/>
      <scheme val="minor"/>
    </font>
    <font>
      <b/>
      <sz val="12"/>
      <color theme="0"/>
      <name val="Calibri"/>
      <family val="2"/>
      <scheme val="minor"/>
    </font>
    <font>
      <sz val="11"/>
      <name val="Calibri"/>
      <family val="2"/>
      <scheme val="minor"/>
    </font>
    <font>
      <u/>
      <sz val="11"/>
      <color theme="10"/>
      <name val="Calibri"/>
      <family val="2"/>
      <scheme val="minor"/>
    </font>
    <font>
      <b/>
      <u/>
      <sz val="16"/>
      <color theme="1"/>
      <name val="Calibri"/>
      <family val="2"/>
      <scheme val="minor"/>
    </font>
    <font>
      <sz val="16"/>
      <color theme="1"/>
      <name val="Calibri"/>
      <family val="2"/>
      <scheme val="minor"/>
    </font>
    <font>
      <sz val="14"/>
      <color theme="1"/>
      <name val="Calibri"/>
      <family val="2"/>
      <scheme val="minor"/>
    </font>
    <font>
      <b/>
      <sz val="13"/>
      <color theme="1"/>
      <name val="Calibri"/>
      <family val="2"/>
      <scheme val="minor"/>
    </font>
    <font>
      <u/>
      <sz val="14"/>
      <color theme="10"/>
      <name val="Calibri"/>
      <family val="2"/>
      <scheme val="minor"/>
    </font>
    <font>
      <sz val="11"/>
      <color theme="0"/>
      <name val="Calibri"/>
      <family val="2"/>
      <scheme val="minor"/>
    </font>
    <font>
      <b/>
      <sz val="40"/>
      <color rgb="FF000059"/>
      <name val="Century Gothic"/>
      <family val="2"/>
    </font>
    <font>
      <b/>
      <sz val="24"/>
      <color rgb="FF002060"/>
      <name val="Century Gothic"/>
      <family val="2"/>
    </font>
    <font>
      <sz val="16"/>
      <color theme="0"/>
      <name val="Calibri"/>
      <family val="2"/>
      <scheme val="minor"/>
    </font>
    <font>
      <b/>
      <sz val="26"/>
      <name val="Calibri"/>
      <family val="2"/>
      <scheme val="minor"/>
    </font>
    <font>
      <b/>
      <sz val="12"/>
      <name val="Calibri"/>
      <family val="2"/>
      <scheme val="minor"/>
    </font>
    <font>
      <sz val="16"/>
      <name val="Calibri"/>
      <family val="2"/>
      <scheme val="minor"/>
    </font>
    <font>
      <b/>
      <sz val="22"/>
      <color rgb="FF000059"/>
      <name val="Century Gothic"/>
      <family val="2"/>
    </font>
    <font>
      <b/>
      <sz val="20"/>
      <color rgb="FF000059"/>
      <name val="Centhury gothic"/>
    </font>
    <font>
      <sz val="11"/>
      <color theme="1"/>
      <name val="Century Gothic"/>
      <family val="2"/>
    </font>
    <font>
      <b/>
      <sz val="16"/>
      <color rgb="FF16CBE2"/>
      <name val="Century Gothic"/>
      <family val="2"/>
    </font>
    <font>
      <i/>
      <sz val="12"/>
      <name val="Century Gothic"/>
      <family val="2"/>
    </font>
    <font>
      <i/>
      <sz val="14"/>
      <color theme="1"/>
      <name val="Century Gothic"/>
      <family val="2"/>
    </font>
    <font>
      <b/>
      <sz val="13"/>
      <color theme="1"/>
      <name val="Century Gothic"/>
      <family val="2"/>
    </font>
    <font>
      <b/>
      <i/>
      <sz val="12"/>
      <color rgb="FFFF0000"/>
      <name val="Century Gothic"/>
      <family val="2"/>
    </font>
    <font>
      <b/>
      <i/>
      <u/>
      <sz val="16"/>
      <color theme="1"/>
      <name val="Century Gothic"/>
      <family val="2"/>
    </font>
    <font>
      <b/>
      <i/>
      <sz val="12"/>
      <color theme="0"/>
      <name val="Century Gothic"/>
      <family val="2"/>
    </font>
    <font>
      <i/>
      <sz val="12"/>
      <color rgb="FFFF0000"/>
      <name val="Century Gothic"/>
      <family val="2"/>
    </font>
    <font>
      <b/>
      <i/>
      <sz val="12"/>
      <name val="Century Gothic"/>
      <family val="2"/>
    </font>
    <font>
      <i/>
      <sz val="12"/>
      <color theme="1"/>
      <name val="Century Gothic"/>
      <family val="2"/>
    </font>
    <font>
      <b/>
      <i/>
      <sz val="12"/>
      <color theme="1"/>
      <name val="Century Gothic"/>
      <family val="2"/>
    </font>
    <font>
      <i/>
      <sz val="11"/>
      <color theme="1"/>
      <name val="Century Gothic"/>
      <family val="2"/>
    </font>
    <font>
      <b/>
      <i/>
      <sz val="18"/>
      <color rgb="FFFF0000"/>
      <name val="Century Gothic"/>
      <family val="2"/>
    </font>
    <font>
      <b/>
      <i/>
      <u/>
      <sz val="18"/>
      <color rgb="FFFF0000"/>
      <name val="Century Gothic"/>
      <family val="2"/>
    </font>
    <font>
      <b/>
      <sz val="18"/>
      <color rgb="FF000059"/>
      <name val="Century Gothic"/>
      <family val="2"/>
    </font>
    <font>
      <b/>
      <u/>
      <sz val="18"/>
      <color rgb="FF000059"/>
      <name val="Century Gothic"/>
      <family val="2"/>
    </font>
    <font>
      <b/>
      <sz val="18"/>
      <color rgb="FF000059"/>
      <name val="Calibri"/>
      <family val="2"/>
      <scheme val="minor"/>
    </font>
    <font>
      <i/>
      <sz val="14"/>
      <color theme="1"/>
      <name val="Calibri"/>
      <family val="2"/>
      <scheme val="minor"/>
    </font>
    <font>
      <i/>
      <sz val="18"/>
      <color rgb="FF000059"/>
      <name val="Calibri"/>
      <family val="2"/>
      <scheme val="minor"/>
    </font>
    <font>
      <b/>
      <i/>
      <sz val="14"/>
      <color rgb="FFFF0000"/>
      <name val="Century Gothic"/>
      <family val="2"/>
    </font>
    <font>
      <b/>
      <sz val="14"/>
      <color rgb="FF000059"/>
      <name val="Century Gothic"/>
      <family val="2"/>
    </font>
    <font>
      <i/>
      <sz val="12"/>
      <color rgb="FF000059"/>
      <name val="Century Gothic"/>
      <family val="2"/>
    </font>
    <font>
      <i/>
      <sz val="14"/>
      <color rgb="FF000059"/>
      <name val="Century Gothic"/>
      <family val="2"/>
    </font>
    <font>
      <b/>
      <sz val="14"/>
      <color rgb="FF16CBE2"/>
      <name val="Century Gothic"/>
      <family val="2"/>
    </font>
    <font>
      <b/>
      <sz val="18"/>
      <color rgb="FF16CBE2"/>
      <name val="Calibri"/>
      <family val="2"/>
      <scheme val="minor"/>
    </font>
    <font>
      <b/>
      <sz val="12"/>
      <color rgb="FFFF0000"/>
      <name val="Century Gothic"/>
      <family val="2"/>
    </font>
    <font>
      <i/>
      <sz val="16"/>
      <color theme="1"/>
      <name val="Century Gothic"/>
      <family val="2"/>
    </font>
    <font>
      <b/>
      <u/>
      <sz val="18"/>
      <color rgb="FF000059"/>
      <name val="Centhury gothic"/>
    </font>
    <font>
      <b/>
      <i/>
      <u/>
      <sz val="18"/>
      <color rgb="FF000059"/>
      <name val="Century Gothic"/>
      <family val="2"/>
    </font>
    <font>
      <b/>
      <u/>
      <sz val="14"/>
      <color rgb="FF000059"/>
      <name val="Century Gothic"/>
      <family val="2"/>
    </font>
    <font>
      <b/>
      <sz val="14"/>
      <color theme="1"/>
      <name val="Century Gothic"/>
      <family val="2"/>
    </font>
    <font>
      <b/>
      <sz val="16"/>
      <color rgb="FF000059"/>
      <name val="Century Gothic"/>
      <family val="2"/>
    </font>
    <font>
      <i/>
      <sz val="16"/>
      <name val="Century Gothic"/>
      <family val="2"/>
    </font>
    <font>
      <i/>
      <sz val="11"/>
      <color rgb="FF000059"/>
      <name val="Century Gothic"/>
      <family val="2"/>
    </font>
    <font>
      <b/>
      <sz val="11"/>
      <color theme="1"/>
      <name val="Calibri"/>
      <family val="2"/>
      <scheme val="minor"/>
    </font>
    <font>
      <b/>
      <sz val="14"/>
      <color rgb="FFFF0000"/>
      <name val="Century Gothic"/>
      <family val="2"/>
    </font>
    <font>
      <sz val="12"/>
      <color rgb="FFFF0000"/>
      <name val="Calibri"/>
      <family val="2"/>
      <scheme val="minor"/>
    </font>
    <font>
      <sz val="12"/>
      <color theme="1"/>
      <name val="Calibri"/>
      <family val="2"/>
      <scheme val="minor"/>
    </font>
    <font>
      <b/>
      <sz val="18"/>
      <color rgb="FF16CBE2"/>
      <name val="Century Gothic"/>
      <family val="2"/>
    </font>
    <font>
      <b/>
      <sz val="14"/>
      <color theme="0"/>
      <name val="Century Gothic"/>
      <family val="2"/>
    </font>
    <font>
      <b/>
      <u/>
      <sz val="11"/>
      <color theme="1"/>
      <name val="Calibri"/>
      <family val="2"/>
      <scheme val="minor"/>
    </font>
    <font>
      <sz val="11"/>
      <color rgb="FFFF0000"/>
      <name val="Calibri"/>
      <family val="2"/>
      <scheme val="minor"/>
    </font>
    <font>
      <sz val="11"/>
      <color rgb="FF16CBE2"/>
      <name val="Calibri"/>
      <family val="2"/>
      <scheme val="minor"/>
    </font>
    <font>
      <b/>
      <sz val="11"/>
      <color rgb="FF16CBE2"/>
      <name val="Calibri"/>
      <family val="2"/>
      <scheme val="minor"/>
    </font>
    <font>
      <b/>
      <sz val="11"/>
      <color rgb="FFFF0000"/>
      <name val="Calibri"/>
      <family val="2"/>
      <scheme val="minor"/>
    </font>
    <font>
      <b/>
      <sz val="18"/>
      <color rgb="FFFF0000"/>
      <name val="Calibri"/>
      <family val="2"/>
      <scheme val="minor"/>
    </font>
    <font>
      <b/>
      <sz val="11"/>
      <color theme="1"/>
      <name val="Century Gothic"/>
      <family val="2"/>
    </font>
    <font>
      <sz val="11"/>
      <color rgb="FF7030A0"/>
      <name val="Calibri"/>
      <family val="2"/>
      <scheme val="minor"/>
    </font>
    <font>
      <b/>
      <sz val="11"/>
      <color rgb="FFFF0000"/>
      <name val="Century Gothic"/>
      <family val="2"/>
    </font>
    <font>
      <i/>
      <sz val="9"/>
      <color rgb="FF000059"/>
      <name val="Century Gothic"/>
      <family val="2"/>
    </font>
    <font>
      <sz val="12"/>
      <color rgb="FF16CBE2"/>
      <name val="Calibri"/>
      <family val="2"/>
      <scheme val="minor"/>
    </font>
    <font>
      <b/>
      <sz val="11"/>
      <color rgb="FF000059"/>
      <name val="Century Gothic"/>
      <family val="2"/>
    </font>
    <font>
      <sz val="14"/>
      <color rgb="FFFF0000"/>
      <name val="Century Gothic"/>
      <family val="2"/>
    </font>
  </fonts>
  <fills count="7">
    <fill>
      <patternFill patternType="none"/>
    </fill>
    <fill>
      <patternFill patternType="gray125"/>
    </fill>
    <fill>
      <patternFill patternType="solid">
        <fgColor rgb="FF000059"/>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16CB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bottom style="thin">
        <color indexed="64"/>
      </bottom>
      <diagonal/>
    </border>
    <border>
      <left/>
      <right style="thin">
        <color indexed="64"/>
      </right>
      <top/>
      <bottom style="thin">
        <color indexed="64"/>
      </bottom>
      <diagonal/>
    </border>
    <border>
      <left style="thin">
        <color indexed="64"/>
      </left>
      <right style="thin">
        <color theme="0"/>
      </right>
      <top/>
      <bottom style="thin">
        <color indexed="64"/>
      </bottom>
      <diagonal/>
    </border>
    <border>
      <left style="thin">
        <color indexed="64"/>
      </left>
      <right/>
      <top/>
      <bottom/>
      <diagonal/>
    </border>
  </borders>
  <cellStyleXfs count="6">
    <xf numFmtId="0" fontId="0"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145">
    <xf numFmtId="0" fontId="0" fillId="0" borderId="0" xfId="0"/>
    <xf numFmtId="9" fontId="29" fillId="0" borderId="1" xfId="3" applyFont="1" applyBorder="1" applyProtection="1"/>
    <xf numFmtId="9" fontId="18" fillId="0" borderId="0" xfId="0" applyNumberFormat="1" applyFont="1" applyAlignment="1">
      <alignment horizontal="center" vertical="center"/>
    </xf>
    <xf numFmtId="8" fontId="18" fillId="0" borderId="0" xfId="0" applyNumberFormat="1" applyFont="1" applyAlignment="1">
      <alignment horizontal="center" vertical="center"/>
    </xf>
    <xf numFmtId="44" fontId="19" fillId="0" borderId="0" xfId="0" applyNumberFormat="1" applyFont="1" applyAlignment="1">
      <alignment horizontal="center"/>
    </xf>
    <xf numFmtId="165" fontId="25" fillId="0" borderId="1" xfId="3" applyNumberFormat="1" applyFont="1" applyBorder="1" applyProtection="1"/>
    <xf numFmtId="44" fontId="22" fillId="0" borderId="1" xfId="0" applyNumberFormat="1" applyFont="1" applyBorder="1"/>
    <xf numFmtId="165" fontId="22" fillId="0" borderId="1" xfId="3" applyNumberFormat="1" applyFont="1" applyBorder="1" applyProtection="1"/>
    <xf numFmtId="165" fontId="29" fillId="3" borderId="1" xfId="3" applyNumberFormat="1" applyFont="1" applyFill="1" applyBorder="1" applyProtection="1"/>
    <xf numFmtId="0" fontId="19" fillId="0" borderId="0" xfId="3" applyNumberFormat="1" applyFont="1" applyFill="1" applyBorder="1" applyAlignment="1" applyProtection="1">
      <alignment horizontal="center"/>
    </xf>
    <xf numFmtId="166" fontId="45" fillId="0" borderId="0" xfId="1" applyNumberFormat="1" applyFont="1" applyFill="1" applyBorder="1" applyProtection="1">
      <protection locked="0"/>
    </xf>
    <xf numFmtId="44" fontId="22" fillId="3" borderId="1" xfId="0" applyNumberFormat="1" applyFont="1" applyFill="1" applyBorder="1"/>
    <xf numFmtId="9" fontId="29" fillId="3" borderId="1" xfId="3" applyFont="1" applyFill="1" applyBorder="1" applyProtection="1"/>
    <xf numFmtId="44" fontId="25" fillId="0" borderId="1" xfId="0" applyNumberFormat="1" applyFont="1" applyBorder="1"/>
    <xf numFmtId="44" fontId="0" fillId="0" borderId="0" xfId="0" applyNumberFormat="1"/>
    <xf numFmtId="0" fontId="20" fillId="0" borderId="0" xfId="0" applyFont="1"/>
    <xf numFmtId="0" fontId="26" fillId="0" borderId="0" xfId="0" applyFont="1" applyAlignment="1">
      <alignment horizontal="center"/>
    </xf>
    <xf numFmtId="0" fontId="27" fillId="2" borderId="5"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9" fontId="28" fillId="0" borderId="1" xfId="3" applyFont="1" applyBorder="1" applyProtection="1"/>
    <xf numFmtId="9" fontId="31" fillId="3" borderId="1" xfId="3" applyFont="1" applyFill="1" applyBorder="1" applyProtection="1"/>
    <xf numFmtId="9" fontId="30" fillId="0" borderId="1" xfId="3" applyFont="1" applyBorder="1" applyProtection="1"/>
    <xf numFmtId="0" fontId="32" fillId="0" borderId="0" xfId="0" applyFont="1"/>
    <xf numFmtId="10" fontId="37" fillId="0" borderId="0" xfId="3" applyNumberFormat="1" applyFont="1" applyFill="1" applyBorder="1" applyAlignment="1" applyProtection="1">
      <alignment horizontal="center"/>
    </xf>
    <xf numFmtId="166" fontId="37" fillId="0" borderId="0" xfId="1" applyNumberFormat="1" applyFont="1" applyFill="1" applyBorder="1" applyProtection="1"/>
    <xf numFmtId="44" fontId="37" fillId="0" borderId="0" xfId="1" applyFont="1" applyFill="1" applyBorder="1" applyProtection="1"/>
    <xf numFmtId="0" fontId="46"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2" fontId="37" fillId="0" borderId="0" xfId="1" applyNumberFormat="1" applyFont="1" applyFill="1" applyBorder="1" applyAlignment="1" applyProtection="1">
      <alignment horizontal="center"/>
    </xf>
    <xf numFmtId="1" fontId="37" fillId="0" borderId="0" xfId="1" applyNumberFormat="1" applyFont="1" applyFill="1" applyBorder="1" applyAlignment="1" applyProtection="1">
      <alignment horizontal="center"/>
    </xf>
    <xf numFmtId="44" fontId="20" fillId="0" borderId="0" xfId="0" applyNumberFormat="1" applyFont="1"/>
    <xf numFmtId="0" fontId="9" fillId="0" borderId="0" xfId="0" applyFont="1" applyAlignment="1">
      <alignment horizontal="center" vertical="center" wrapText="1"/>
    </xf>
    <xf numFmtId="0" fontId="8" fillId="0" borderId="0" xfId="0" applyFont="1"/>
    <xf numFmtId="0" fontId="39" fillId="0" borderId="0" xfId="0" applyFont="1" applyAlignment="1">
      <alignment horizontal="center"/>
    </xf>
    <xf numFmtId="0" fontId="40" fillId="0" borderId="0" xfId="0" applyFont="1" applyAlignment="1">
      <alignment horizontal="center"/>
    </xf>
    <xf numFmtId="0" fontId="25" fillId="0" borderId="0" xfId="0" applyFont="1" applyAlignment="1">
      <alignment horizontal="center"/>
    </xf>
    <xf numFmtId="0" fontId="44" fillId="0" borderId="0" xfId="0" applyFont="1" applyAlignment="1">
      <alignment horizontal="center"/>
    </xf>
    <xf numFmtId="0" fontId="41" fillId="0" borderId="0" xfId="0" applyFont="1" applyAlignment="1">
      <alignment vertical="center"/>
    </xf>
    <xf numFmtId="0" fontId="43" fillId="0" borderId="0" xfId="0" applyFont="1" applyAlignment="1">
      <alignment horizontal="center"/>
    </xf>
    <xf numFmtId="0" fontId="23" fillId="0" borderId="0" xfId="0" applyFont="1" applyAlignment="1">
      <alignment horizontal="center"/>
    </xf>
    <xf numFmtId="0" fontId="38" fillId="0" borderId="0" xfId="0" applyFont="1" applyAlignment="1">
      <alignment horizontal="center"/>
    </xf>
    <xf numFmtId="0" fontId="2" fillId="0" borderId="0" xfId="0" applyFont="1"/>
    <xf numFmtId="0" fontId="12" fillId="0" borderId="0" xfId="0" applyFont="1" applyAlignment="1">
      <alignment horizontal="center"/>
    </xf>
    <xf numFmtId="0" fontId="4" fillId="0" borderId="0" xfId="0" applyFont="1"/>
    <xf numFmtId="0" fontId="15" fillId="0" borderId="0" xfId="0" applyFont="1"/>
    <xf numFmtId="0" fontId="13" fillId="0" borderId="0" xfId="0" applyFont="1" applyAlignment="1">
      <alignment horizontal="center"/>
    </xf>
    <xf numFmtId="0" fontId="11" fillId="4" borderId="0" xfId="0" applyFont="1" applyFill="1"/>
    <xf numFmtId="0" fontId="4" fillId="4" borderId="0" xfId="0" applyFont="1" applyFill="1"/>
    <xf numFmtId="0" fontId="6" fillId="0" borderId="0" xfId="0" applyFont="1"/>
    <xf numFmtId="0" fontId="16" fillId="4" borderId="0" xfId="0" applyFont="1" applyFill="1" applyAlignment="1">
      <alignment horizontal="center" vertical="center" wrapText="1"/>
    </xf>
    <xf numFmtId="0" fontId="16" fillId="4" borderId="0" xfId="0" applyFont="1" applyFill="1" applyAlignment="1">
      <alignment horizontal="center" wrapText="1"/>
    </xf>
    <xf numFmtId="164" fontId="7" fillId="0" borderId="0" xfId="0" applyNumberFormat="1" applyFont="1"/>
    <xf numFmtId="2" fontId="0" fillId="0" borderId="0" xfId="0" applyNumberFormat="1"/>
    <xf numFmtId="0" fontId="14" fillId="4" borderId="0" xfId="0" applyFont="1" applyFill="1"/>
    <xf numFmtId="44" fontId="17" fillId="4" borderId="0" xfId="1" applyFont="1" applyFill="1" applyBorder="1" applyAlignment="1" applyProtection="1">
      <alignment horizontal="left"/>
    </xf>
    <xf numFmtId="44" fontId="17" fillId="4" borderId="0" xfId="1" applyFont="1" applyFill="1" applyBorder="1" applyAlignment="1" applyProtection="1">
      <alignment horizontal="center"/>
    </xf>
    <xf numFmtId="0" fontId="17" fillId="0" borderId="0" xfId="0" applyFont="1"/>
    <xf numFmtId="0" fontId="7" fillId="0" borderId="0" xfId="0" applyFont="1"/>
    <xf numFmtId="44" fontId="4" fillId="0" borderId="0" xfId="1" applyFont="1" applyBorder="1" applyAlignment="1" applyProtection="1">
      <alignment horizontal="left"/>
    </xf>
    <xf numFmtId="44" fontId="0" fillId="0" borderId="0" xfId="1" applyFont="1" applyBorder="1" applyAlignment="1" applyProtection="1">
      <alignment horizontal="left"/>
    </xf>
    <xf numFmtId="44" fontId="0" fillId="0" borderId="0" xfId="1" applyFont="1" applyBorder="1" applyAlignment="1" applyProtection="1">
      <alignment horizontal="center"/>
    </xf>
    <xf numFmtId="0" fontId="10" fillId="0" borderId="0" xfId="4" applyFont="1" applyFill="1" applyBorder="1" applyAlignment="1" applyProtection="1">
      <alignment horizontal="left"/>
    </xf>
    <xf numFmtId="9" fontId="37" fillId="0" borderId="0" xfId="3" applyFont="1" applyFill="1" applyBorder="1" applyAlignment="1" applyProtection="1">
      <alignment horizontal="center"/>
    </xf>
    <xf numFmtId="0" fontId="47" fillId="0" borderId="0" xfId="0" applyFont="1"/>
    <xf numFmtId="0" fontId="0" fillId="5" borderId="0" xfId="0" applyFill="1"/>
    <xf numFmtId="0" fontId="9" fillId="5" borderId="0" xfId="0" applyFont="1" applyFill="1" applyAlignment="1">
      <alignment horizontal="center" vertical="center" wrapText="1"/>
    </xf>
    <xf numFmtId="0" fontId="3" fillId="5" borderId="0" xfId="0" applyFont="1" applyFill="1" applyAlignment="1">
      <alignment horizontal="center" vertical="center" wrapText="1"/>
    </xf>
    <xf numFmtId="10" fontId="19" fillId="5" borderId="0" xfId="3" applyNumberFormat="1" applyFont="1" applyFill="1" applyBorder="1" applyAlignment="1" applyProtection="1">
      <alignment horizontal="left"/>
    </xf>
    <xf numFmtId="0" fontId="47" fillId="5" borderId="0" xfId="0" applyFont="1" applyFill="1"/>
    <xf numFmtId="0" fontId="35" fillId="0" borderId="0" xfId="0" applyFont="1" applyAlignment="1">
      <alignment horizontal="center" vertical="center" wrapText="1"/>
    </xf>
    <xf numFmtId="166" fontId="52" fillId="0" borderId="0" xfId="1" applyNumberFormat="1" applyFont="1" applyProtection="1"/>
    <xf numFmtId="0" fontId="51" fillId="0" borderId="0" xfId="0" applyFont="1" applyAlignment="1">
      <alignment horizontal="center"/>
    </xf>
    <xf numFmtId="44" fontId="41" fillId="0" borderId="0" xfId="1" applyFont="1" applyFill="1" applyBorder="1" applyAlignment="1" applyProtection="1">
      <alignment vertical="top"/>
    </xf>
    <xf numFmtId="0" fontId="41" fillId="0" borderId="0" xfId="0" applyFont="1" applyAlignment="1">
      <alignment horizontal="center" vertical="center"/>
    </xf>
    <xf numFmtId="0" fontId="47" fillId="5" borderId="0" xfId="0" applyFont="1" applyFill="1" applyAlignment="1">
      <alignment horizontal="center" vertical="center"/>
    </xf>
    <xf numFmtId="44" fontId="35" fillId="0" borderId="0" xfId="1" applyFont="1" applyFill="1" applyBorder="1" applyProtection="1"/>
    <xf numFmtId="0" fontId="54" fillId="0" borderId="0" xfId="0" applyFont="1" applyAlignment="1">
      <alignment horizontal="center" vertical="center"/>
    </xf>
    <xf numFmtId="167" fontId="35" fillId="0" borderId="0" xfId="1" applyNumberFormat="1" applyFont="1" applyFill="1" applyBorder="1" applyProtection="1"/>
    <xf numFmtId="167" fontId="21" fillId="0" borderId="0" xfId="1" applyNumberFormat="1" applyFont="1" applyProtection="1">
      <protection locked="0"/>
    </xf>
    <xf numFmtId="2" fontId="35" fillId="0" borderId="0" xfId="0" applyNumberFormat="1" applyFont="1" applyAlignment="1">
      <alignment horizontal="center"/>
    </xf>
    <xf numFmtId="0" fontId="41" fillId="0" borderId="0" xfId="0" applyFont="1" applyAlignment="1">
      <alignment vertical="top"/>
    </xf>
    <xf numFmtId="0" fontId="33" fillId="0" borderId="0" xfId="0" applyFont="1" applyAlignment="1">
      <alignment horizontal="left" vertical="center"/>
    </xf>
    <xf numFmtId="0" fontId="21" fillId="0" borderId="0" xfId="0" applyFont="1" applyAlignment="1">
      <alignment horizontal="center"/>
    </xf>
    <xf numFmtId="44" fontId="53" fillId="0" borderId="0" xfId="1" applyFont="1" applyBorder="1" applyAlignment="1" applyProtection="1">
      <alignment horizontal="center" vertical="center" wrapText="1"/>
    </xf>
    <xf numFmtId="0" fontId="47" fillId="0" borderId="0" xfId="0" applyFont="1" applyAlignment="1">
      <alignment horizontal="center"/>
    </xf>
    <xf numFmtId="0" fontId="27" fillId="2" borderId="0" xfId="0" applyFont="1" applyFill="1" applyAlignment="1">
      <alignment horizontal="center" vertical="center" wrapText="1"/>
    </xf>
    <xf numFmtId="168" fontId="29" fillId="0" borderId="1" xfId="5" applyNumberFormat="1" applyFont="1" applyBorder="1" applyProtection="1"/>
    <xf numFmtId="167" fontId="0" fillId="0" borderId="0" xfId="0" applyNumberFormat="1"/>
    <xf numFmtId="167" fontId="37" fillId="0" borderId="0" xfId="1" applyNumberFormat="1" applyFont="1" applyFill="1" applyBorder="1" applyAlignment="1" applyProtection="1">
      <alignment horizontal="center"/>
    </xf>
    <xf numFmtId="9" fontId="0" fillId="0" borderId="0" xfId="0" applyNumberFormat="1"/>
    <xf numFmtId="167" fontId="19" fillId="5" borderId="0" xfId="0" applyNumberFormat="1" applyFont="1" applyFill="1" applyAlignment="1">
      <alignment horizontal="center"/>
    </xf>
    <xf numFmtId="0" fontId="56" fillId="0" borderId="0" xfId="0" applyFont="1" applyAlignment="1">
      <alignment horizontal="left"/>
    </xf>
    <xf numFmtId="0" fontId="34" fillId="0" borderId="0" xfId="0" applyFont="1" applyAlignment="1">
      <alignment horizontal="left" vertical="center"/>
    </xf>
    <xf numFmtId="0" fontId="55" fillId="0" borderId="1" xfId="0" applyFont="1" applyBorder="1"/>
    <xf numFmtId="0" fontId="0" fillId="0" borderId="1" xfId="0" applyBorder="1"/>
    <xf numFmtId="9" fontId="0" fillId="0" borderId="1" xfId="0" applyNumberFormat="1" applyBorder="1"/>
    <xf numFmtId="0" fontId="57" fillId="0" borderId="0" xfId="0" applyFont="1"/>
    <xf numFmtId="0" fontId="58" fillId="0" borderId="0" xfId="0" applyFont="1"/>
    <xf numFmtId="0" fontId="54" fillId="0" borderId="0" xfId="0" applyFont="1" applyAlignment="1">
      <alignment horizontal="center" vertical="center" wrapText="1"/>
    </xf>
    <xf numFmtId="167" fontId="59" fillId="0" borderId="0" xfId="1" applyNumberFormat="1" applyFont="1" applyAlignment="1" applyProtection="1">
      <alignment horizontal="center"/>
      <protection locked="0"/>
    </xf>
    <xf numFmtId="166" fontId="35" fillId="0" borderId="0" xfId="1" applyNumberFormat="1" applyFont="1" applyProtection="1"/>
    <xf numFmtId="44" fontId="60" fillId="6" borderId="0" xfId="1" applyFont="1" applyFill="1" applyBorder="1" applyAlignment="1" applyProtection="1">
      <alignment vertical="top"/>
      <protection locked="0"/>
    </xf>
    <xf numFmtId="0" fontId="0" fillId="0" borderId="0" xfId="0" applyAlignment="1">
      <alignment wrapText="1"/>
    </xf>
    <xf numFmtId="0" fontId="0" fillId="0" borderId="0" xfId="0" applyAlignment="1">
      <alignment vertical="center"/>
    </xf>
    <xf numFmtId="0" fontId="61" fillId="0" borderId="0" xfId="0" applyFont="1"/>
    <xf numFmtId="0" fontId="55" fillId="0" borderId="0" xfId="0" applyFont="1"/>
    <xf numFmtId="0" fontId="56" fillId="0" borderId="0" xfId="0" applyFont="1" applyAlignment="1">
      <alignment horizontal="center"/>
    </xf>
    <xf numFmtId="167" fontId="66" fillId="0" borderId="0" xfId="1" applyNumberFormat="1" applyFont="1" applyFill="1" applyBorder="1" applyAlignment="1" applyProtection="1">
      <alignment horizontal="center"/>
    </xf>
    <xf numFmtId="43" fontId="41" fillId="0" borderId="0" xfId="5" applyFont="1"/>
    <xf numFmtId="0" fontId="67" fillId="0" borderId="0" xfId="0" applyFont="1"/>
    <xf numFmtId="0" fontId="67" fillId="0" borderId="0" xfId="0" applyFont="1" applyAlignment="1">
      <alignment horizontal="center"/>
    </xf>
    <xf numFmtId="0" fontId="67" fillId="0" borderId="0" xfId="0" applyFont="1" applyAlignment="1">
      <alignment horizontal="right"/>
    </xf>
    <xf numFmtId="0" fontId="62" fillId="0" borderId="1" xfId="0" applyFont="1" applyBorder="1"/>
    <xf numFmtId="0" fontId="68" fillId="0" borderId="0" xfId="0" applyFont="1"/>
    <xf numFmtId="0" fontId="52" fillId="0" borderId="0" xfId="0" applyFont="1" applyAlignment="1">
      <alignment horizontal="center"/>
    </xf>
    <xf numFmtId="0" fontId="69" fillId="0" borderId="0" xfId="0" applyFont="1" applyAlignment="1">
      <alignment horizontal="center"/>
    </xf>
    <xf numFmtId="0" fontId="42" fillId="0" borderId="0" xfId="0" applyFont="1" applyAlignment="1">
      <alignment horizontal="center" wrapText="1"/>
    </xf>
    <xf numFmtId="0" fontId="72" fillId="0" borderId="0" xfId="0" applyFont="1" applyAlignment="1">
      <alignment horizontal="center"/>
    </xf>
    <xf numFmtId="166" fontId="37" fillId="0" borderId="0" xfId="1" applyNumberFormat="1" applyFont="1" applyFill="1" applyBorder="1" applyAlignment="1" applyProtection="1">
      <alignment horizontal="left"/>
    </xf>
    <xf numFmtId="0" fontId="44" fillId="0" borderId="0" xfId="0" applyFont="1" applyAlignment="1">
      <alignment vertical="center" wrapText="1"/>
    </xf>
    <xf numFmtId="0" fontId="44" fillId="0" borderId="0" xfId="0" applyFont="1" applyAlignment="1">
      <alignment horizontal="center" vertical="center" wrapText="1"/>
    </xf>
    <xf numFmtId="0" fontId="55" fillId="5" borderId="1" xfId="0" applyFont="1" applyFill="1" applyBorder="1" applyAlignment="1">
      <alignment vertical="center"/>
    </xf>
    <xf numFmtId="0" fontId="0" fillId="0" borderId="1" xfId="0" applyBorder="1" applyAlignment="1">
      <alignment wrapText="1"/>
    </xf>
    <xf numFmtId="2" fontId="71" fillId="0" borderId="0" xfId="1" applyNumberFormat="1" applyFont="1" applyFill="1" applyBorder="1" applyAlignment="1" applyProtection="1">
      <alignment horizontal="center"/>
      <protection locked="0"/>
    </xf>
    <xf numFmtId="0" fontId="50" fillId="0" borderId="6" xfId="0" applyFont="1" applyBorder="1" applyAlignment="1">
      <alignment horizontal="center" vertical="center"/>
    </xf>
    <xf numFmtId="0" fontId="50" fillId="0" borderId="0" xfId="0" applyFont="1" applyAlignment="1">
      <alignment horizontal="center" vertical="center"/>
    </xf>
    <xf numFmtId="0" fontId="35" fillId="0" borderId="0" xfId="0" applyFont="1" applyAlignment="1">
      <alignment horizontal="center" vertical="center" wrapText="1"/>
    </xf>
    <xf numFmtId="0" fontId="24" fillId="0" borderId="0" xfId="0" applyFont="1" applyAlignment="1">
      <alignment horizontal="center" vertical="center" wrapText="1"/>
    </xf>
    <xf numFmtId="0" fontId="48" fillId="5" borderId="0" xfId="0" applyFont="1" applyFill="1" applyAlignment="1">
      <alignment horizontal="center"/>
    </xf>
    <xf numFmtId="0" fontId="73" fillId="0" borderId="0" xfId="0" applyFont="1" applyAlignment="1">
      <alignment horizontal="center" vertical="top" wrapText="1"/>
    </xf>
    <xf numFmtId="0" fontId="41" fillId="0" borderId="0" xfId="0" applyFont="1" applyAlignment="1">
      <alignment horizontal="center" vertical="center"/>
    </xf>
    <xf numFmtId="0" fontId="41" fillId="0" borderId="0" xfId="0" applyFont="1" applyAlignment="1">
      <alignment horizontal="center"/>
    </xf>
    <xf numFmtId="0" fontId="49" fillId="0" borderId="0" xfId="0" applyFont="1" applyAlignment="1">
      <alignment horizontal="center"/>
    </xf>
    <xf numFmtId="0" fontId="54" fillId="0" borderId="0" xfId="0" applyFont="1" applyAlignment="1">
      <alignment horizontal="center" vertical="center" wrapText="1"/>
    </xf>
    <xf numFmtId="0" fontId="23" fillId="0" borderId="0" xfId="0" applyFont="1" applyAlignment="1">
      <alignment horizontal="center" wrapText="1"/>
    </xf>
    <xf numFmtId="0" fontId="23" fillId="0" borderId="0" xfId="0" applyFont="1" applyAlignment="1">
      <alignment horizontal="center"/>
    </xf>
    <xf numFmtId="0" fontId="70" fillId="0" borderId="0" xfId="0" applyFont="1" applyAlignment="1">
      <alignment horizontal="center" vertical="top" wrapText="1"/>
    </xf>
    <xf numFmtId="0" fontId="46" fillId="5" borderId="0" xfId="0" applyFont="1" applyFill="1" applyAlignment="1">
      <alignment horizontal="center"/>
    </xf>
    <xf numFmtId="0" fontId="55" fillId="0" borderId="0" xfId="0" applyFont="1" applyAlignment="1">
      <alignment horizontal="left" wrapText="1"/>
    </xf>
    <xf numFmtId="0" fontId="55" fillId="0" borderId="0" xfId="0" applyFont="1" applyAlignment="1">
      <alignment horizontal="left"/>
    </xf>
    <xf numFmtId="170" fontId="18" fillId="0" borderId="0" xfId="1" applyNumberFormat="1" applyFont="1" applyFill="1" applyAlignment="1" applyProtection="1">
      <alignment horizontal="left" vertical="center"/>
    </xf>
    <xf numFmtId="0" fontId="41" fillId="0" borderId="0" xfId="0" applyFont="1" applyFill="1" applyAlignment="1">
      <alignment vertical="top"/>
    </xf>
  </cellXfs>
  <cellStyles count="6">
    <cellStyle name="Lien hypertexte" xfId="4" builtinId="8"/>
    <cellStyle name="Milliers" xfId="5" builtinId="3"/>
    <cellStyle name="Monétaire" xfId="1" builtinId="4"/>
    <cellStyle name="Monétaire 2" xfId="2" xr:uid="{3C06511D-6F6A-48B5-BB38-A791AD28CF61}"/>
    <cellStyle name="Normal" xfId="0" builtinId="0"/>
    <cellStyle name="Pourcentage" xfId="3" builtinId="5"/>
  </cellStyles>
  <dxfs count="3">
    <dxf>
      <font>
        <b/>
        <i/>
        <color rgb="FFFF0000"/>
      </font>
    </dxf>
    <dxf>
      <font>
        <b/>
        <i/>
        <color rgb="FFFF0000"/>
      </font>
    </dxf>
    <dxf>
      <font>
        <b/>
        <i/>
        <color rgb="FFFF0000"/>
      </font>
    </dxf>
  </dxfs>
  <tableStyles count="0" defaultTableStyle="TableStyleMedium2" defaultPivotStyle="PivotStyleLight16"/>
  <colors>
    <mruColors>
      <color rgb="FF000059"/>
      <color rgb="FF16CBE2"/>
      <color rgb="FF000099"/>
      <color rgb="FF6DE5DF"/>
      <color rgb="FFEAEAEA"/>
      <color rgb="FF45C2CF"/>
      <color rgb="FF39DBD3"/>
      <color rgb="FF99CCFF"/>
      <color rgb="FFFFC7CE"/>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996802</xdr:colOff>
      <xdr:row>6</xdr:row>
      <xdr:rowOff>143983</xdr:rowOff>
    </xdr:from>
    <xdr:to>
      <xdr:col>2</xdr:col>
      <xdr:colOff>992603</xdr:colOff>
      <xdr:row>13</xdr:row>
      <xdr:rowOff>107119</xdr:rowOff>
    </xdr:to>
    <xdr:pic>
      <xdr:nvPicPr>
        <xdr:cNvPr id="36" name="Image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a:stretch>
          <a:fillRect/>
        </a:stretch>
      </xdr:blipFill>
      <xdr:spPr>
        <a:xfrm>
          <a:off x="1764489" y="2020550"/>
          <a:ext cx="1644905" cy="2074382"/>
        </a:xfrm>
        <a:prstGeom prst="rect">
          <a:avLst/>
        </a:prstGeom>
      </xdr:spPr>
    </xdr:pic>
    <xdr:clientData/>
  </xdr:twoCellAnchor>
  <xdr:twoCellAnchor>
    <xdr:from>
      <xdr:col>3</xdr:col>
      <xdr:colOff>2114738</xdr:colOff>
      <xdr:row>8</xdr:row>
      <xdr:rowOff>137646</xdr:rowOff>
    </xdr:from>
    <xdr:to>
      <xdr:col>4</xdr:col>
      <xdr:colOff>1218266</xdr:colOff>
      <xdr:row>12</xdr:row>
      <xdr:rowOff>135964</xdr:rowOff>
    </xdr:to>
    <xdr:sp macro="" textlink="">
      <xdr:nvSpPr>
        <xdr:cNvPr id="28" name="Ellipse 27">
          <a:extLst>
            <a:ext uri="{FF2B5EF4-FFF2-40B4-BE49-F238E27FC236}">
              <a16:creationId xmlns:a16="http://schemas.microsoft.com/office/drawing/2014/main" id="{00000000-0008-0000-0000-00001C000000}"/>
            </a:ext>
          </a:extLst>
        </xdr:cNvPr>
        <xdr:cNvSpPr/>
      </xdr:nvSpPr>
      <xdr:spPr>
        <a:xfrm>
          <a:off x="6070414" y="2524499"/>
          <a:ext cx="1255058" cy="1230965"/>
        </a:xfrm>
        <a:prstGeom prst="ellipse">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fr-FR" sz="1800" b="1">
            <a:solidFill>
              <a:srgbClr val="002060"/>
            </a:solidFill>
            <a:latin typeface="Century Gothic" panose="020B0502020202020204" pitchFamily="34" charset="0"/>
          </a:endParaRPr>
        </a:p>
        <a:p>
          <a:pPr algn="ctr"/>
          <a:endParaRPr lang="fr-FR" sz="1800" b="1">
            <a:solidFill>
              <a:srgbClr val="002060"/>
            </a:solidFill>
            <a:latin typeface="Century Gothic" panose="020B0502020202020204" pitchFamily="34" charset="0"/>
          </a:endParaRPr>
        </a:p>
      </xdr:txBody>
    </xdr:sp>
    <xdr:clientData/>
  </xdr:twoCellAnchor>
  <xdr:twoCellAnchor>
    <xdr:from>
      <xdr:col>5</xdr:col>
      <xdr:colOff>1630559</xdr:colOff>
      <xdr:row>10</xdr:row>
      <xdr:rowOff>92906</xdr:rowOff>
    </xdr:from>
    <xdr:to>
      <xdr:col>6</xdr:col>
      <xdr:colOff>250859</xdr:colOff>
      <xdr:row>10</xdr:row>
      <xdr:rowOff>404672</xdr:rowOff>
    </xdr:to>
    <xdr:sp macro="" textlink="">
      <xdr:nvSpPr>
        <xdr:cNvPr id="29" name="Est égal à 28">
          <a:extLst>
            <a:ext uri="{FF2B5EF4-FFF2-40B4-BE49-F238E27FC236}">
              <a16:creationId xmlns:a16="http://schemas.microsoft.com/office/drawing/2014/main" id="{00000000-0008-0000-0000-00001D000000}"/>
            </a:ext>
          </a:extLst>
        </xdr:cNvPr>
        <xdr:cNvSpPr/>
      </xdr:nvSpPr>
      <xdr:spPr>
        <a:xfrm>
          <a:off x="8799375" y="3163465"/>
          <a:ext cx="587964" cy="311766"/>
        </a:xfrm>
        <a:prstGeom prst="mathEqual">
          <a:avLst/>
        </a:prstGeom>
        <a:solidFill>
          <a:srgbClr val="00005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1380160</xdr:colOff>
      <xdr:row>10</xdr:row>
      <xdr:rowOff>59084</xdr:rowOff>
    </xdr:from>
    <xdr:to>
      <xdr:col>5</xdr:col>
      <xdr:colOff>22412</xdr:colOff>
      <xdr:row>11</xdr:row>
      <xdr:rowOff>3196</xdr:rowOff>
    </xdr:to>
    <xdr:sp macro="" textlink="">
      <xdr:nvSpPr>
        <xdr:cNvPr id="30" name="Signe Moins 29">
          <a:extLst>
            <a:ext uri="{FF2B5EF4-FFF2-40B4-BE49-F238E27FC236}">
              <a16:creationId xmlns:a16="http://schemas.microsoft.com/office/drawing/2014/main" id="{00000000-0008-0000-0000-00001E000000}"/>
            </a:ext>
          </a:extLst>
        </xdr:cNvPr>
        <xdr:cNvSpPr/>
      </xdr:nvSpPr>
      <xdr:spPr>
        <a:xfrm>
          <a:off x="6971895" y="3017437"/>
          <a:ext cx="513635" cy="403553"/>
        </a:xfrm>
        <a:prstGeom prst="mathMinus">
          <a:avLst/>
        </a:prstGeom>
        <a:solidFill>
          <a:srgbClr val="000059"/>
        </a:solidFill>
        <a:ln>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405557</xdr:colOff>
      <xdr:row>9</xdr:row>
      <xdr:rowOff>14982</xdr:rowOff>
    </xdr:from>
    <xdr:to>
      <xdr:col>5</xdr:col>
      <xdr:colOff>1436898</xdr:colOff>
      <xdr:row>12</xdr:row>
      <xdr:rowOff>2005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7857469" y="2718401"/>
          <a:ext cx="1031341" cy="953530"/>
        </a:xfrm>
        <a:prstGeom prst="ellipse">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fr-FR" sz="1800" b="1">
            <a:solidFill>
              <a:srgbClr val="002060"/>
            </a:solidFill>
            <a:latin typeface="Century Gothic" panose="020B0502020202020204" pitchFamily="34" charset="0"/>
          </a:endParaRPr>
        </a:p>
        <a:p>
          <a:pPr algn="ctr"/>
          <a:endParaRPr lang="fr-FR" sz="1800" b="1">
            <a:solidFill>
              <a:srgbClr val="002060"/>
            </a:solidFill>
            <a:latin typeface="Century Gothic" panose="020B0502020202020204" pitchFamily="34" charset="0"/>
          </a:endParaRPr>
        </a:p>
      </xdr:txBody>
    </xdr:sp>
    <xdr:clientData/>
  </xdr:twoCellAnchor>
  <xdr:twoCellAnchor>
    <xdr:from>
      <xdr:col>6</xdr:col>
      <xdr:colOff>507469</xdr:colOff>
      <xdr:row>9</xdr:row>
      <xdr:rowOff>44824</xdr:rowOff>
    </xdr:from>
    <xdr:to>
      <xdr:col>6</xdr:col>
      <xdr:colOff>1591235</xdr:colOff>
      <xdr:row>12</xdr:row>
      <xdr:rowOff>10388</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0536734" y="2700618"/>
          <a:ext cx="1083766" cy="929270"/>
        </a:xfrm>
        <a:prstGeom prst="ellipse">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fr-FR" sz="1800" b="1">
            <a:solidFill>
              <a:srgbClr val="002060"/>
            </a:solidFill>
            <a:latin typeface="Century Gothic" panose="020B0502020202020204" pitchFamily="34" charset="0"/>
          </a:endParaRPr>
        </a:p>
        <a:p>
          <a:pPr algn="ctr"/>
          <a:endParaRPr lang="fr-FR" sz="1800" b="1">
            <a:solidFill>
              <a:srgbClr val="002060"/>
            </a:solidFill>
            <a:latin typeface="Century Gothic" panose="020B0502020202020204" pitchFamily="34" charset="0"/>
          </a:endParaRPr>
        </a:p>
      </xdr:txBody>
    </xdr:sp>
    <xdr:clientData/>
  </xdr:twoCellAnchor>
  <xdr:twoCellAnchor editAs="oneCell">
    <xdr:from>
      <xdr:col>4</xdr:col>
      <xdr:colOff>956365</xdr:colOff>
      <xdr:row>78</xdr:row>
      <xdr:rowOff>105990</xdr:rowOff>
    </xdr:from>
    <xdr:to>
      <xdr:col>4</xdr:col>
      <xdr:colOff>1517118</xdr:colOff>
      <xdr:row>81</xdr:row>
      <xdr:rowOff>79102</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6790428" y="18610287"/>
          <a:ext cx="548688" cy="570327"/>
        </a:xfrm>
        <a:prstGeom prst="rect">
          <a:avLst/>
        </a:prstGeom>
      </xdr:spPr>
    </xdr:pic>
    <xdr:clientData/>
  </xdr:twoCellAnchor>
  <xdr:twoCellAnchor>
    <xdr:from>
      <xdr:col>2</xdr:col>
      <xdr:colOff>1341533</xdr:colOff>
      <xdr:row>23</xdr:row>
      <xdr:rowOff>68072</xdr:rowOff>
    </xdr:from>
    <xdr:to>
      <xdr:col>4</xdr:col>
      <xdr:colOff>170184</xdr:colOff>
      <xdr:row>25</xdr:row>
      <xdr:rowOff>181803</xdr:rowOff>
    </xdr:to>
    <xdr:sp macro="" textlink="">
      <xdr:nvSpPr>
        <xdr:cNvPr id="10" name="Rectangle : coins arrondis 9">
          <a:extLst>
            <a:ext uri="{FF2B5EF4-FFF2-40B4-BE49-F238E27FC236}">
              <a16:creationId xmlns:a16="http://schemas.microsoft.com/office/drawing/2014/main" id="{6424C54A-D029-6188-899A-BEDBF772B3EE}"/>
            </a:ext>
          </a:extLst>
        </xdr:cNvPr>
        <xdr:cNvSpPr/>
      </xdr:nvSpPr>
      <xdr:spPr>
        <a:xfrm>
          <a:off x="3750798" y="6029601"/>
          <a:ext cx="2011121" cy="617996"/>
        </a:xfrm>
        <a:prstGeom prst="roundRect">
          <a:avLst/>
        </a:prstGeom>
        <a:noFill/>
        <a:ln w="38100">
          <a:solidFill>
            <a:srgbClr val="16CBE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4</xdr:col>
      <xdr:colOff>1775547</xdr:colOff>
      <xdr:row>24</xdr:row>
      <xdr:rowOff>240009</xdr:rowOff>
    </xdr:from>
    <xdr:to>
      <xdr:col>5</xdr:col>
      <xdr:colOff>345291</xdr:colOff>
      <xdr:row>27</xdr:row>
      <xdr:rowOff>7672</xdr:rowOff>
    </xdr:to>
    <xdr:pic>
      <xdr:nvPicPr>
        <xdr:cNvPr id="11" name="Image 10">
          <a:extLst>
            <a:ext uri="{FF2B5EF4-FFF2-40B4-BE49-F238E27FC236}">
              <a16:creationId xmlns:a16="http://schemas.microsoft.com/office/drawing/2014/main" id="{3BD7AB07-3DB5-4B4E-A912-DEF27883BF1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7490547" y="6638568"/>
          <a:ext cx="441126" cy="454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1731852</xdr:colOff>
      <xdr:row>23</xdr:row>
      <xdr:rowOff>71082</xdr:rowOff>
    </xdr:from>
    <xdr:to>
      <xdr:col>7</xdr:col>
      <xdr:colOff>182262</xdr:colOff>
      <xdr:row>26</xdr:row>
      <xdr:rowOff>0</xdr:rowOff>
    </xdr:to>
    <xdr:sp macro="" textlink="">
      <xdr:nvSpPr>
        <xdr:cNvPr id="12" name="Rectangle : coins arrondis 11">
          <a:extLst>
            <a:ext uri="{FF2B5EF4-FFF2-40B4-BE49-F238E27FC236}">
              <a16:creationId xmlns:a16="http://schemas.microsoft.com/office/drawing/2014/main" id="{007F3D27-50A2-4EF0-B73A-2F59609B886E}"/>
            </a:ext>
          </a:extLst>
        </xdr:cNvPr>
        <xdr:cNvSpPr/>
      </xdr:nvSpPr>
      <xdr:spPr>
        <a:xfrm>
          <a:off x="8810431" y="5826187"/>
          <a:ext cx="1999726" cy="600681"/>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1739340</xdr:colOff>
      <xdr:row>38</xdr:row>
      <xdr:rowOff>45660</xdr:rowOff>
    </xdr:from>
    <xdr:to>
      <xdr:col>6</xdr:col>
      <xdr:colOff>200999</xdr:colOff>
      <xdr:row>40</xdr:row>
      <xdr:rowOff>159391</xdr:rowOff>
    </xdr:to>
    <xdr:sp macro="" textlink="">
      <xdr:nvSpPr>
        <xdr:cNvPr id="23" name="Rectangle : coins arrondis 22">
          <a:extLst>
            <a:ext uri="{FF2B5EF4-FFF2-40B4-BE49-F238E27FC236}">
              <a16:creationId xmlns:a16="http://schemas.microsoft.com/office/drawing/2014/main" id="{870F724A-A074-47A7-95C6-80BE84C601AE}"/>
            </a:ext>
          </a:extLst>
        </xdr:cNvPr>
        <xdr:cNvSpPr/>
      </xdr:nvSpPr>
      <xdr:spPr>
        <a:xfrm>
          <a:off x="7328274" y="8604153"/>
          <a:ext cx="2201622" cy="561966"/>
        </a:xfrm>
        <a:prstGeom prst="roundRect">
          <a:avLst/>
        </a:prstGeom>
        <a:noFill/>
        <a:ln w="38100">
          <a:solidFill>
            <a:srgbClr val="16CBE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2</xdr:col>
      <xdr:colOff>500054</xdr:colOff>
      <xdr:row>52</xdr:row>
      <xdr:rowOff>166874</xdr:rowOff>
    </xdr:from>
    <xdr:ext cx="434638" cy="453583"/>
    <xdr:pic>
      <xdr:nvPicPr>
        <xdr:cNvPr id="25" name="Image 24">
          <a:extLst>
            <a:ext uri="{FF2B5EF4-FFF2-40B4-BE49-F238E27FC236}">
              <a16:creationId xmlns:a16="http://schemas.microsoft.com/office/drawing/2014/main" id="{EE4DFE2A-D7EE-41BF-A9FC-83A22293346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909319" y="11456800"/>
          <a:ext cx="434638" cy="4535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250420</xdr:colOff>
      <xdr:row>58</xdr:row>
      <xdr:rowOff>126849</xdr:rowOff>
    </xdr:from>
    <xdr:to>
      <xdr:col>3</xdr:col>
      <xdr:colOff>2037815</xdr:colOff>
      <xdr:row>60</xdr:row>
      <xdr:rowOff>138907</xdr:rowOff>
    </xdr:to>
    <xdr:sp macro="" textlink="">
      <xdr:nvSpPr>
        <xdr:cNvPr id="27" name="Rectangle : coins arrondis 26">
          <a:extLst>
            <a:ext uri="{FF2B5EF4-FFF2-40B4-BE49-F238E27FC236}">
              <a16:creationId xmlns:a16="http://schemas.microsoft.com/office/drawing/2014/main" id="{18AD8AE2-BFB2-4AE4-86BF-D5E0F3E5DF37}"/>
            </a:ext>
          </a:extLst>
        </xdr:cNvPr>
        <xdr:cNvSpPr/>
      </xdr:nvSpPr>
      <xdr:spPr>
        <a:xfrm>
          <a:off x="4038523" y="14950815"/>
          <a:ext cx="1787395" cy="559471"/>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565752</xdr:colOff>
      <xdr:row>52</xdr:row>
      <xdr:rowOff>80210</xdr:rowOff>
    </xdr:from>
    <xdr:to>
      <xdr:col>4</xdr:col>
      <xdr:colOff>1077094</xdr:colOff>
      <xdr:row>54</xdr:row>
      <xdr:rowOff>138907</xdr:rowOff>
    </xdr:to>
    <xdr:sp macro="" textlink="">
      <xdr:nvSpPr>
        <xdr:cNvPr id="31" name="Signe Plus 30">
          <a:extLst>
            <a:ext uri="{FF2B5EF4-FFF2-40B4-BE49-F238E27FC236}">
              <a16:creationId xmlns:a16="http://schemas.microsoft.com/office/drawing/2014/main" id="{B5A6E5E1-895F-4424-8606-FBA735B9667F}"/>
            </a:ext>
          </a:extLst>
        </xdr:cNvPr>
        <xdr:cNvSpPr/>
      </xdr:nvSpPr>
      <xdr:spPr>
        <a:xfrm>
          <a:off x="6399815" y="12819898"/>
          <a:ext cx="511342" cy="544868"/>
        </a:xfrm>
        <a:prstGeom prst="mathPlus">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49486</xdr:colOff>
      <xdr:row>52</xdr:row>
      <xdr:rowOff>52335</xdr:rowOff>
    </xdr:from>
    <xdr:to>
      <xdr:col>5</xdr:col>
      <xdr:colOff>1842186</xdr:colOff>
      <xdr:row>54</xdr:row>
      <xdr:rowOff>138907</xdr:rowOff>
    </xdr:to>
    <xdr:sp macro="" textlink="">
      <xdr:nvSpPr>
        <xdr:cNvPr id="32" name="Rectangle : coins arrondis 31">
          <a:extLst>
            <a:ext uri="{FF2B5EF4-FFF2-40B4-BE49-F238E27FC236}">
              <a16:creationId xmlns:a16="http://schemas.microsoft.com/office/drawing/2014/main" id="{FDAA5BAE-D3A5-42DC-872F-F6E257342424}"/>
            </a:ext>
          </a:extLst>
        </xdr:cNvPr>
        <xdr:cNvSpPr/>
      </xdr:nvSpPr>
      <xdr:spPr>
        <a:xfrm>
          <a:off x="7753222" y="13251264"/>
          <a:ext cx="1792700" cy="568055"/>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645516</xdr:colOff>
      <xdr:row>52</xdr:row>
      <xdr:rowOff>160421</xdr:rowOff>
    </xdr:from>
    <xdr:to>
      <xdr:col>6</xdr:col>
      <xdr:colOff>1277174</xdr:colOff>
      <xdr:row>54</xdr:row>
      <xdr:rowOff>140368</xdr:rowOff>
    </xdr:to>
    <xdr:sp macro="" textlink="">
      <xdr:nvSpPr>
        <xdr:cNvPr id="33" name="Est égal à 32">
          <a:extLst>
            <a:ext uri="{FF2B5EF4-FFF2-40B4-BE49-F238E27FC236}">
              <a16:creationId xmlns:a16="http://schemas.microsoft.com/office/drawing/2014/main" id="{EDA3C1F3-D2DD-4C2E-ABA1-06D96F2AD9E7}"/>
            </a:ext>
          </a:extLst>
        </xdr:cNvPr>
        <xdr:cNvSpPr/>
      </xdr:nvSpPr>
      <xdr:spPr>
        <a:xfrm>
          <a:off x="10499324" y="12561188"/>
          <a:ext cx="631658" cy="460112"/>
        </a:xfrm>
        <a:prstGeom prst="mathEqual">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6</xdr:col>
      <xdr:colOff>1916696</xdr:colOff>
      <xdr:row>52</xdr:row>
      <xdr:rowOff>63287</xdr:rowOff>
    </xdr:from>
    <xdr:to>
      <xdr:col>8</xdr:col>
      <xdr:colOff>72291</xdr:colOff>
      <xdr:row>54</xdr:row>
      <xdr:rowOff>149314</xdr:rowOff>
    </xdr:to>
    <xdr:sp macro="" textlink="">
      <xdr:nvSpPr>
        <xdr:cNvPr id="35" name="Rectangle : coins arrondis 34">
          <a:extLst>
            <a:ext uri="{FF2B5EF4-FFF2-40B4-BE49-F238E27FC236}">
              <a16:creationId xmlns:a16="http://schemas.microsoft.com/office/drawing/2014/main" id="{11D7525D-7E1F-47D8-B005-AD884B7A2504}"/>
            </a:ext>
          </a:extLst>
        </xdr:cNvPr>
        <xdr:cNvSpPr/>
      </xdr:nvSpPr>
      <xdr:spPr>
        <a:xfrm>
          <a:off x="11507386" y="13212166"/>
          <a:ext cx="1790422" cy="567751"/>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15707</xdr:colOff>
      <xdr:row>52</xdr:row>
      <xdr:rowOff>52334</xdr:rowOff>
    </xdr:from>
    <xdr:to>
      <xdr:col>10</xdr:col>
      <xdr:colOff>41859</xdr:colOff>
      <xdr:row>54</xdr:row>
      <xdr:rowOff>136072</xdr:rowOff>
    </xdr:to>
    <xdr:sp macro="" textlink="">
      <xdr:nvSpPr>
        <xdr:cNvPr id="37" name="Rectangle : coins arrondis 36">
          <a:extLst>
            <a:ext uri="{FF2B5EF4-FFF2-40B4-BE49-F238E27FC236}">
              <a16:creationId xmlns:a16="http://schemas.microsoft.com/office/drawing/2014/main" id="{A2C94E17-C99B-4779-8F7E-0CBB43C1ECD5}"/>
            </a:ext>
          </a:extLst>
        </xdr:cNvPr>
        <xdr:cNvSpPr/>
      </xdr:nvSpPr>
      <xdr:spPr>
        <a:xfrm>
          <a:off x="14910295" y="13251263"/>
          <a:ext cx="1795080" cy="565221"/>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8</xdr:col>
      <xdr:colOff>649944</xdr:colOff>
      <xdr:row>52</xdr:row>
      <xdr:rowOff>160421</xdr:rowOff>
    </xdr:from>
    <xdr:to>
      <xdr:col>8</xdr:col>
      <xdr:colOff>1097856</xdr:colOff>
      <xdr:row>54</xdr:row>
      <xdr:rowOff>121677</xdr:rowOff>
    </xdr:to>
    <xdr:pic>
      <xdr:nvPicPr>
        <xdr:cNvPr id="48" name="Image 47">
          <a:extLst>
            <a:ext uri="{FF2B5EF4-FFF2-40B4-BE49-F238E27FC236}">
              <a16:creationId xmlns:a16="http://schemas.microsoft.com/office/drawing/2014/main" id="{43DC92EE-2264-429B-9C77-0C4207167B8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3354613" y="11450347"/>
          <a:ext cx="443467" cy="455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430014</xdr:colOff>
      <xdr:row>93</xdr:row>
      <xdr:rowOff>155669</xdr:rowOff>
    </xdr:from>
    <xdr:ext cx="434638" cy="453583"/>
    <xdr:pic>
      <xdr:nvPicPr>
        <xdr:cNvPr id="49" name="Image 48">
          <a:extLst>
            <a:ext uri="{FF2B5EF4-FFF2-40B4-BE49-F238E27FC236}">
              <a16:creationId xmlns:a16="http://schemas.microsoft.com/office/drawing/2014/main" id="{69B36820-8743-4728-A5F7-612F332598B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839279" y="17143787"/>
          <a:ext cx="434638" cy="4535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726907</xdr:colOff>
      <xdr:row>93</xdr:row>
      <xdr:rowOff>78372</xdr:rowOff>
    </xdr:from>
    <xdr:to>
      <xdr:col>2</xdr:col>
      <xdr:colOff>110170</xdr:colOff>
      <xdr:row>95</xdr:row>
      <xdr:rowOff>172109</xdr:rowOff>
    </xdr:to>
    <xdr:sp macro="" textlink="">
      <xdr:nvSpPr>
        <xdr:cNvPr id="50" name="Rectangle : coins arrondis 49">
          <a:extLst>
            <a:ext uri="{FF2B5EF4-FFF2-40B4-BE49-F238E27FC236}">
              <a16:creationId xmlns:a16="http://schemas.microsoft.com/office/drawing/2014/main" id="{BAE6F731-7592-44C6-9D37-B4FD2C57D902}"/>
            </a:ext>
          </a:extLst>
        </xdr:cNvPr>
        <xdr:cNvSpPr/>
      </xdr:nvSpPr>
      <xdr:spPr>
        <a:xfrm>
          <a:off x="726907" y="24734754"/>
          <a:ext cx="1797934" cy="586697"/>
        </a:xfrm>
        <a:prstGeom prst="roundRect">
          <a:avLst/>
        </a:prstGeom>
        <a:noFill/>
        <a:ln w="38100">
          <a:solidFill>
            <a:srgbClr val="16CBE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8</xdr:col>
      <xdr:colOff>661147</xdr:colOff>
      <xdr:row>93</xdr:row>
      <xdr:rowOff>138008</xdr:rowOff>
    </xdr:from>
    <xdr:ext cx="443467" cy="447555"/>
    <xdr:pic>
      <xdr:nvPicPr>
        <xdr:cNvPr id="59" name="Image 58">
          <a:extLst>
            <a:ext uri="{FF2B5EF4-FFF2-40B4-BE49-F238E27FC236}">
              <a16:creationId xmlns:a16="http://schemas.microsoft.com/office/drawing/2014/main" id="{DD23EA64-0A78-48FF-A3BF-B6AA7DB4E9C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3368618" y="17148537"/>
          <a:ext cx="443467" cy="4475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642927</xdr:colOff>
      <xdr:row>93</xdr:row>
      <xdr:rowOff>178081</xdr:rowOff>
    </xdr:from>
    <xdr:ext cx="434638" cy="453583"/>
    <xdr:pic>
      <xdr:nvPicPr>
        <xdr:cNvPr id="6" name="Image 5">
          <a:extLst>
            <a:ext uri="{FF2B5EF4-FFF2-40B4-BE49-F238E27FC236}">
              <a16:creationId xmlns:a16="http://schemas.microsoft.com/office/drawing/2014/main" id="{20383EEF-FD8A-468B-A68A-33DF52E7409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6234662" y="17188610"/>
          <a:ext cx="434638" cy="4535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795327</xdr:colOff>
      <xdr:row>93</xdr:row>
      <xdr:rowOff>162392</xdr:rowOff>
    </xdr:from>
    <xdr:ext cx="434638" cy="453583"/>
    <xdr:pic>
      <xdr:nvPicPr>
        <xdr:cNvPr id="7" name="Image 6">
          <a:extLst>
            <a:ext uri="{FF2B5EF4-FFF2-40B4-BE49-F238E27FC236}">
              <a16:creationId xmlns:a16="http://schemas.microsoft.com/office/drawing/2014/main" id="{978872CD-2455-47A6-9433-E3464FDFC1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0129827" y="17172921"/>
          <a:ext cx="434638" cy="4535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1647713</xdr:colOff>
      <xdr:row>75</xdr:row>
      <xdr:rowOff>179036</xdr:rowOff>
    </xdr:from>
    <xdr:to>
      <xdr:col>9</xdr:col>
      <xdr:colOff>26445</xdr:colOff>
      <xdr:row>84</xdr:row>
      <xdr:rowOff>11844</xdr:rowOff>
    </xdr:to>
    <xdr:sp macro="" textlink="">
      <xdr:nvSpPr>
        <xdr:cNvPr id="8" name="Rectangle 7">
          <a:extLst>
            <a:ext uri="{FF2B5EF4-FFF2-40B4-BE49-F238E27FC236}">
              <a16:creationId xmlns:a16="http://schemas.microsoft.com/office/drawing/2014/main" id="{7001A765-EB2C-F79E-7BF7-15776A1F3E4C}"/>
            </a:ext>
          </a:extLst>
        </xdr:cNvPr>
        <xdr:cNvSpPr/>
      </xdr:nvSpPr>
      <xdr:spPr>
        <a:xfrm>
          <a:off x="2414092" y="19973519"/>
          <a:ext cx="12512956" cy="1956773"/>
        </a:xfrm>
        <a:prstGeom prst="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6</xdr:col>
      <xdr:colOff>134470</xdr:colOff>
      <xdr:row>78</xdr:row>
      <xdr:rowOff>22412</xdr:rowOff>
    </xdr:from>
    <xdr:to>
      <xdr:col>6</xdr:col>
      <xdr:colOff>792330</xdr:colOff>
      <xdr:row>81</xdr:row>
      <xdr:rowOff>111986</xdr:rowOff>
    </xdr:to>
    <xdr:pic>
      <xdr:nvPicPr>
        <xdr:cNvPr id="15" name="Image 14">
          <a:extLst>
            <a:ext uri="{FF2B5EF4-FFF2-40B4-BE49-F238E27FC236}">
              <a16:creationId xmlns:a16="http://schemas.microsoft.com/office/drawing/2014/main" id="{799EF2DA-3725-D2FB-72FB-89BB457E58A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468970" y="13245353"/>
          <a:ext cx="647700" cy="676275"/>
        </a:xfrm>
        <a:prstGeom prst="rect">
          <a:avLst/>
        </a:prstGeom>
      </xdr:spPr>
    </xdr:pic>
    <xdr:clientData/>
  </xdr:twoCellAnchor>
  <xdr:twoCellAnchor>
    <xdr:from>
      <xdr:col>4</xdr:col>
      <xdr:colOff>762000</xdr:colOff>
      <xdr:row>12</xdr:row>
      <xdr:rowOff>136149</xdr:rowOff>
    </xdr:from>
    <xdr:to>
      <xdr:col>4</xdr:col>
      <xdr:colOff>1006928</xdr:colOff>
      <xdr:row>14</xdr:row>
      <xdr:rowOff>50273</xdr:rowOff>
    </xdr:to>
    <xdr:sp macro="" textlink="">
      <xdr:nvSpPr>
        <xdr:cNvPr id="9" name="Flèche : bas 8">
          <a:extLst>
            <a:ext uri="{FF2B5EF4-FFF2-40B4-BE49-F238E27FC236}">
              <a16:creationId xmlns:a16="http://schemas.microsoft.com/office/drawing/2014/main" id="{A16B9F91-522F-44E7-B5F9-AD2342BDD16C}"/>
            </a:ext>
          </a:extLst>
        </xdr:cNvPr>
        <xdr:cNvSpPr/>
      </xdr:nvSpPr>
      <xdr:spPr>
        <a:xfrm rot="20531433">
          <a:off x="6869206" y="3755649"/>
          <a:ext cx="244928" cy="485624"/>
        </a:xfrm>
        <a:prstGeom prst="downArrow">
          <a:avLst/>
        </a:prstGeom>
        <a:solidFill>
          <a:srgbClr val="16CBE2"/>
        </a:solidFill>
        <a:ln>
          <a:solidFill>
            <a:srgbClr val="16CBE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9</xdr:col>
      <xdr:colOff>430941</xdr:colOff>
      <xdr:row>13</xdr:row>
      <xdr:rowOff>151308</xdr:rowOff>
    </xdr:from>
    <xdr:ext cx="378950" cy="372327"/>
    <xdr:pic>
      <xdr:nvPicPr>
        <xdr:cNvPr id="13" name="Image 12">
          <a:extLst>
            <a:ext uri="{FF2B5EF4-FFF2-40B4-BE49-F238E27FC236}">
              <a16:creationId xmlns:a16="http://schemas.microsoft.com/office/drawing/2014/main" id="{0B2172D7-033A-4A26-87C1-D080386CB4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6040735" y="4118190"/>
          <a:ext cx="378950" cy="3723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1253416</xdr:colOff>
      <xdr:row>12</xdr:row>
      <xdr:rowOff>71108</xdr:rowOff>
    </xdr:from>
    <xdr:ext cx="361905" cy="371429"/>
    <xdr:pic>
      <xdr:nvPicPr>
        <xdr:cNvPr id="14" name="Image 13">
          <a:extLst>
            <a:ext uri="{FF2B5EF4-FFF2-40B4-BE49-F238E27FC236}">
              <a16:creationId xmlns:a16="http://schemas.microsoft.com/office/drawing/2014/main" id="{DA1F2DCA-E43D-4D81-A8A2-82B260803D4F}"/>
            </a:ext>
          </a:extLst>
        </xdr:cNvPr>
        <xdr:cNvPicPr>
          <a:picLocks noChangeAspect="1"/>
        </xdr:cNvPicPr>
      </xdr:nvPicPr>
      <xdr:blipFill>
        <a:blip xmlns:r="http://schemas.openxmlformats.org/officeDocument/2006/relationships" r:embed="rId5"/>
        <a:stretch>
          <a:fillRect/>
        </a:stretch>
      </xdr:blipFill>
      <xdr:spPr>
        <a:xfrm>
          <a:off x="16863210" y="3690608"/>
          <a:ext cx="361905" cy="371429"/>
        </a:xfrm>
        <a:prstGeom prst="rect">
          <a:avLst/>
        </a:prstGeom>
      </xdr:spPr>
    </xdr:pic>
    <xdr:clientData/>
  </xdr:oneCellAnchor>
  <xdr:twoCellAnchor>
    <xdr:from>
      <xdr:col>6</xdr:col>
      <xdr:colOff>883668</xdr:colOff>
      <xdr:row>12</xdr:row>
      <xdr:rowOff>80769</xdr:rowOff>
    </xdr:from>
    <xdr:to>
      <xdr:col>6</xdr:col>
      <xdr:colOff>1128596</xdr:colOff>
      <xdr:row>13</xdr:row>
      <xdr:rowOff>212661</xdr:rowOff>
    </xdr:to>
    <xdr:sp macro="" textlink="">
      <xdr:nvSpPr>
        <xdr:cNvPr id="16" name="Flèche : bas 15">
          <a:extLst>
            <a:ext uri="{FF2B5EF4-FFF2-40B4-BE49-F238E27FC236}">
              <a16:creationId xmlns:a16="http://schemas.microsoft.com/office/drawing/2014/main" id="{4BB9FE49-7A1F-43E3-8327-33B415EFA426}"/>
            </a:ext>
          </a:extLst>
        </xdr:cNvPr>
        <xdr:cNvSpPr/>
      </xdr:nvSpPr>
      <xdr:spPr>
        <a:xfrm>
          <a:off x="10470519" y="3742327"/>
          <a:ext cx="244928" cy="478256"/>
        </a:xfrm>
        <a:prstGeom prst="downArrow">
          <a:avLst/>
        </a:prstGeom>
        <a:solidFill>
          <a:srgbClr val="16CBE2"/>
        </a:solidFill>
        <a:ln>
          <a:solidFill>
            <a:srgbClr val="16CBE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582705</xdr:colOff>
      <xdr:row>12</xdr:row>
      <xdr:rowOff>11206</xdr:rowOff>
    </xdr:from>
    <xdr:to>
      <xdr:col>10</xdr:col>
      <xdr:colOff>78441</xdr:colOff>
      <xdr:row>15</xdr:row>
      <xdr:rowOff>100853</xdr:rowOff>
    </xdr:to>
    <xdr:sp macro="" textlink="">
      <xdr:nvSpPr>
        <xdr:cNvPr id="17" name="Rectangle 16">
          <a:extLst>
            <a:ext uri="{FF2B5EF4-FFF2-40B4-BE49-F238E27FC236}">
              <a16:creationId xmlns:a16="http://schemas.microsoft.com/office/drawing/2014/main" id="{B53B1C29-C2BD-20DD-6F76-295740329480}"/>
            </a:ext>
          </a:extLst>
        </xdr:cNvPr>
        <xdr:cNvSpPr/>
      </xdr:nvSpPr>
      <xdr:spPr>
        <a:xfrm>
          <a:off x="13671176" y="3664324"/>
          <a:ext cx="2577353" cy="952500"/>
        </a:xfrm>
        <a:prstGeom prst="rect">
          <a:avLst/>
        </a:prstGeom>
        <a:noFill/>
        <a:ln w="190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8</xdr:col>
      <xdr:colOff>1718125</xdr:colOff>
      <xdr:row>111</xdr:row>
      <xdr:rowOff>224117</xdr:rowOff>
    </xdr:from>
    <xdr:ext cx="260744" cy="256187"/>
    <xdr:pic>
      <xdr:nvPicPr>
        <xdr:cNvPr id="18" name="Image 17">
          <a:extLst>
            <a:ext uri="{FF2B5EF4-FFF2-40B4-BE49-F238E27FC236}">
              <a16:creationId xmlns:a16="http://schemas.microsoft.com/office/drawing/2014/main" id="{F606FC3C-6CC3-487C-BE0B-275BF3A5971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4425596" y="20394705"/>
          <a:ext cx="260744" cy="2561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723564</xdr:colOff>
      <xdr:row>109</xdr:row>
      <xdr:rowOff>194373</xdr:rowOff>
    </xdr:from>
    <xdr:ext cx="361905" cy="371429"/>
    <xdr:pic>
      <xdr:nvPicPr>
        <xdr:cNvPr id="20" name="Image 19">
          <a:extLst>
            <a:ext uri="{FF2B5EF4-FFF2-40B4-BE49-F238E27FC236}">
              <a16:creationId xmlns:a16="http://schemas.microsoft.com/office/drawing/2014/main" id="{585F827F-7E70-4BD9-9B9D-E17EBD1801C8}"/>
            </a:ext>
          </a:extLst>
        </xdr:cNvPr>
        <xdr:cNvPicPr>
          <a:picLocks noChangeAspect="1"/>
        </xdr:cNvPicPr>
      </xdr:nvPicPr>
      <xdr:blipFill>
        <a:blip xmlns:r="http://schemas.openxmlformats.org/officeDocument/2006/relationships" r:embed="rId5"/>
        <a:stretch>
          <a:fillRect/>
        </a:stretch>
      </xdr:blipFill>
      <xdr:spPr>
        <a:xfrm>
          <a:off x="15179152" y="19916726"/>
          <a:ext cx="361905" cy="371429"/>
        </a:xfrm>
        <a:prstGeom prst="rect">
          <a:avLst/>
        </a:prstGeom>
      </xdr:spPr>
    </xdr:pic>
    <xdr:clientData/>
  </xdr:oneCellAnchor>
  <xdr:twoCellAnchor>
    <xdr:from>
      <xdr:col>8</xdr:col>
      <xdr:colOff>365937</xdr:colOff>
      <xdr:row>109</xdr:row>
      <xdr:rowOff>209059</xdr:rowOff>
    </xdr:from>
    <xdr:to>
      <xdr:col>10</xdr:col>
      <xdr:colOff>141823</xdr:colOff>
      <xdr:row>115</xdr:row>
      <xdr:rowOff>197853</xdr:rowOff>
    </xdr:to>
    <xdr:sp macro="" textlink="">
      <xdr:nvSpPr>
        <xdr:cNvPr id="21" name="Rectangle 20">
          <a:extLst>
            <a:ext uri="{FF2B5EF4-FFF2-40B4-BE49-F238E27FC236}">
              <a16:creationId xmlns:a16="http://schemas.microsoft.com/office/drawing/2014/main" id="{18DA25B8-57C3-4A3A-9EBA-895DC0E16580}"/>
            </a:ext>
          </a:extLst>
        </xdr:cNvPr>
        <xdr:cNvSpPr/>
      </xdr:nvSpPr>
      <xdr:spPr>
        <a:xfrm>
          <a:off x="13581875" y="28238356"/>
          <a:ext cx="2901276" cy="1358013"/>
        </a:xfrm>
        <a:prstGeom prst="rect">
          <a:avLst/>
        </a:prstGeom>
        <a:noFill/>
        <a:ln w="190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8</xdr:col>
      <xdr:colOff>1724848</xdr:colOff>
      <xdr:row>113</xdr:row>
      <xdr:rowOff>208431</xdr:rowOff>
    </xdr:from>
    <xdr:ext cx="260744" cy="256187"/>
    <xdr:pic>
      <xdr:nvPicPr>
        <xdr:cNvPr id="22" name="Image 21">
          <a:extLst>
            <a:ext uri="{FF2B5EF4-FFF2-40B4-BE49-F238E27FC236}">
              <a16:creationId xmlns:a16="http://schemas.microsoft.com/office/drawing/2014/main" id="{D4AD930B-43D8-4B90-A48F-70B4F8C780A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rot="10800000">
          <a:off x="14432319" y="20838460"/>
          <a:ext cx="260744" cy="2561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437029</xdr:colOff>
      <xdr:row>23</xdr:row>
      <xdr:rowOff>123263</xdr:rowOff>
    </xdr:from>
    <xdr:to>
      <xdr:col>2</xdr:col>
      <xdr:colOff>963706</xdr:colOff>
      <xdr:row>25</xdr:row>
      <xdr:rowOff>145675</xdr:rowOff>
    </xdr:to>
    <xdr:sp macro="" textlink="">
      <xdr:nvSpPr>
        <xdr:cNvPr id="34" name="Ellipse 33">
          <a:extLst>
            <a:ext uri="{FF2B5EF4-FFF2-40B4-BE49-F238E27FC236}">
              <a16:creationId xmlns:a16="http://schemas.microsoft.com/office/drawing/2014/main" id="{6DC58AA1-58EA-6C6B-724A-9ACD55D41A5F}"/>
            </a:ext>
          </a:extLst>
        </xdr:cNvPr>
        <xdr:cNvSpPr/>
      </xdr:nvSpPr>
      <xdr:spPr>
        <a:xfrm>
          <a:off x="2846294" y="6084792"/>
          <a:ext cx="526677" cy="526677"/>
        </a:xfrm>
        <a:prstGeom prst="ellipse">
          <a:avLst/>
        </a:prstGeom>
        <a:noFill/>
        <a:ln w="19050">
          <a:solidFill>
            <a:srgbClr val="16CBE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432546</xdr:colOff>
      <xdr:row>26</xdr:row>
      <xdr:rowOff>96369</xdr:rowOff>
    </xdr:from>
    <xdr:to>
      <xdr:col>2</xdr:col>
      <xdr:colOff>959223</xdr:colOff>
      <xdr:row>28</xdr:row>
      <xdr:rowOff>152399</xdr:rowOff>
    </xdr:to>
    <xdr:sp macro="" textlink="">
      <xdr:nvSpPr>
        <xdr:cNvPr id="39" name="Ellipse 38">
          <a:extLst>
            <a:ext uri="{FF2B5EF4-FFF2-40B4-BE49-F238E27FC236}">
              <a16:creationId xmlns:a16="http://schemas.microsoft.com/office/drawing/2014/main" id="{12C7F766-0123-46E5-80D8-7D0B3B344669}"/>
            </a:ext>
          </a:extLst>
        </xdr:cNvPr>
        <xdr:cNvSpPr/>
      </xdr:nvSpPr>
      <xdr:spPr>
        <a:xfrm>
          <a:off x="2841811" y="6775075"/>
          <a:ext cx="526677" cy="526677"/>
        </a:xfrm>
        <a:prstGeom prst="ellipse">
          <a:avLst/>
        </a:prstGeom>
        <a:noFill/>
        <a:ln w="1905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1359463</xdr:colOff>
      <xdr:row>26</xdr:row>
      <xdr:rowOff>63589</xdr:rowOff>
    </xdr:from>
    <xdr:to>
      <xdr:col>4</xdr:col>
      <xdr:colOff>188114</xdr:colOff>
      <xdr:row>28</xdr:row>
      <xdr:rowOff>210938</xdr:rowOff>
    </xdr:to>
    <xdr:sp macro="" textlink="">
      <xdr:nvSpPr>
        <xdr:cNvPr id="40" name="Rectangle : coins arrondis 39">
          <a:extLst>
            <a:ext uri="{FF2B5EF4-FFF2-40B4-BE49-F238E27FC236}">
              <a16:creationId xmlns:a16="http://schemas.microsoft.com/office/drawing/2014/main" id="{886F9E39-60CF-467C-A4B0-4EA35108E4B1}"/>
            </a:ext>
          </a:extLst>
        </xdr:cNvPr>
        <xdr:cNvSpPr/>
      </xdr:nvSpPr>
      <xdr:spPr>
        <a:xfrm>
          <a:off x="3768728" y="6742295"/>
          <a:ext cx="2011121" cy="617996"/>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1728324</xdr:colOff>
      <xdr:row>26</xdr:row>
      <xdr:rowOff>66363</xdr:rowOff>
    </xdr:from>
    <xdr:to>
      <xdr:col>7</xdr:col>
      <xdr:colOff>178734</xdr:colOff>
      <xdr:row>29</xdr:row>
      <xdr:rowOff>22411</xdr:rowOff>
    </xdr:to>
    <xdr:sp macro="" textlink="">
      <xdr:nvSpPr>
        <xdr:cNvPr id="41" name="Rectangle : coins arrondis 40">
          <a:extLst>
            <a:ext uri="{FF2B5EF4-FFF2-40B4-BE49-F238E27FC236}">
              <a16:creationId xmlns:a16="http://schemas.microsoft.com/office/drawing/2014/main" id="{A567695A-E7A7-4112-92C1-798AECE54251}"/>
            </a:ext>
          </a:extLst>
        </xdr:cNvPr>
        <xdr:cNvSpPr/>
      </xdr:nvSpPr>
      <xdr:spPr>
        <a:xfrm>
          <a:off x="9314706" y="6745069"/>
          <a:ext cx="2260410" cy="1491254"/>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633947</xdr:colOff>
      <xdr:row>38</xdr:row>
      <xdr:rowOff>121979</xdr:rowOff>
    </xdr:from>
    <xdr:to>
      <xdr:col>4</xdr:col>
      <xdr:colOff>1160624</xdr:colOff>
      <xdr:row>40</xdr:row>
      <xdr:rowOff>144391</xdr:rowOff>
    </xdr:to>
    <xdr:sp macro="" textlink="">
      <xdr:nvSpPr>
        <xdr:cNvPr id="42" name="Ellipse 41">
          <a:extLst>
            <a:ext uri="{FF2B5EF4-FFF2-40B4-BE49-F238E27FC236}">
              <a16:creationId xmlns:a16="http://schemas.microsoft.com/office/drawing/2014/main" id="{1D2F0FC7-1165-41D3-8199-5DAF53C56C8C}"/>
            </a:ext>
          </a:extLst>
        </xdr:cNvPr>
        <xdr:cNvSpPr/>
      </xdr:nvSpPr>
      <xdr:spPr>
        <a:xfrm>
          <a:off x="6468010" y="10133151"/>
          <a:ext cx="526677" cy="488740"/>
        </a:xfrm>
        <a:prstGeom prst="ellipse">
          <a:avLst/>
        </a:prstGeom>
        <a:noFill/>
        <a:ln w="19050">
          <a:solidFill>
            <a:srgbClr val="16CBE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697633</xdr:colOff>
      <xdr:row>41</xdr:row>
      <xdr:rowOff>114931</xdr:rowOff>
    </xdr:from>
    <xdr:to>
      <xdr:col>4</xdr:col>
      <xdr:colOff>1224310</xdr:colOff>
      <xdr:row>43</xdr:row>
      <xdr:rowOff>170961</xdr:rowOff>
    </xdr:to>
    <xdr:sp macro="" textlink="">
      <xdr:nvSpPr>
        <xdr:cNvPr id="43" name="Ellipse 42">
          <a:extLst>
            <a:ext uri="{FF2B5EF4-FFF2-40B4-BE49-F238E27FC236}">
              <a16:creationId xmlns:a16="http://schemas.microsoft.com/office/drawing/2014/main" id="{D5DEF259-2D16-4BDC-909D-6AB7BD2F5CF3}"/>
            </a:ext>
          </a:extLst>
        </xdr:cNvPr>
        <xdr:cNvSpPr/>
      </xdr:nvSpPr>
      <xdr:spPr>
        <a:xfrm>
          <a:off x="6531696" y="10800790"/>
          <a:ext cx="526677" cy="522359"/>
        </a:xfrm>
        <a:prstGeom prst="ellipse">
          <a:avLst/>
        </a:prstGeom>
        <a:noFill/>
        <a:ln w="1905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1725705</xdr:colOff>
      <xdr:row>41</xdr:row>
      <xdr:rowOff>63589</xdr:rowOff>
    </xdr:from>
    <xdr:to>
      <xdr:col>6</xdr:col>
      <xdr:colOff>188113</xdr:colOff>
      <xdr:row>43</xdr:row>
      <xdr:rowOff>210938</xdr:rowOff>
    </xdr:to>
    <xdr:sp macro="" textlink="">
      <xdr:nvSpPr>
        <xdr:cNvPr id="44" name="Rectangle : coins arrondis 43">
          <a:extLst>
            <a:ext uri="{FF2B5EF4-FFF2-40B4-BE49-F238E27FC236}">
              <a16:creationId xmlns:a16="http://schemas.microsoft.com/office/drawing/2014/main" id="{D638C771-5D35-4152-9580-6AD25839328A}"/>
            </a:ext>
          </a:extLst>
        </xdr:cNvPr>
        <xdr:cNvSpPr/>
      </xdr:nvSpPr>
      <xdr:spPr>
        <a:xfrm>
          <a:off x="7440705" y="10081648"/>
          <a:ext cx="2205173" cy="617996"/>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1659635</xdr:colOff>
      <xdr:row>9</xdr:row>
      <xdr:rowOff>216842</xdr:rowOff>
    </xdr:from>
    <xdr:to>
      <xdr:col>8</xdr:col>
      <xdr:colOff>90812</xdr:colOff>
      <xdr:row>12</xdr:row>
      <xdr:rowOff>12371</xdr:rowOff>
    </xdr:to>
    <xdr:sp macro="" textlink="">
      <xdr:nvSpPr>
        <xdr:cNvPr id="24" name="ZoneTexte 23">
          <a:extLst>
            <a:ext uri="{FF2B5EF4-FFF2-40B4-BE49-F238E27FC236}">
              <a16:creationId xmlns:a16="http://schemas.microsoft.com/office/drawing/2014/main" id="{081BED2A-AE97-50C0-C95C-A0D335E913BB}"/>
            </a:ext>
          </a:extLst>
        </xdr:cNvPr>
        <xdr:cNvSpPr txBox="1"/>
      </xdr:nvSpPr>
      <xdr:spPr>
        <a:xfrm>
          <a:off x="11246486" y="2913530"/>
          <a:ext cx="2067995" cy="760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i="1">
              <a:latin typeface="Century Gothic" panose="020B0502020202020204" pitchFamily="34" charset="0"/>
            </a:rPr>
            <a:t>Subscription</a:t>
          </a:r>
        </a:p>
        <a:p>
          <a:r>
            <a:rPr lang="fr-FR" sz="1600" i="1">
              <a:latin typeface="Century Gothic" panose="020B0502020202020204" pitchFamily="34" charset="0"/>
            </a:rPr>
            <a:t>price</a:t>
          </a:r>
        </a:p>
      </xdr:txBody>
    </xdr:sp>
    <xdr:clientData/>
  </xdr:twoCellAnchor>
  <xdr:twoCellAnchor editAs="oneCell">
    <xdr:from>
      <xdr:col>4</xdr:col>
      <xdr:colOff>432954</xdr:colOff>
      <xdr:row>14</xdr:row>
      <xdr:rowOff>37112</xdr:rowOff>
    </xdr:from>
    <xdr:to>
      <xdr:col>4</xdr:col>
      <xdr:colOff>616129</xdr:colOff>
      <xdr:row>14</xdr:row>
      <xdr:rowOff>265960</xdr:rowOff>
    </xdr:to>
    <xdr:pic>
      <xdr:nvPicPr>
        <xdr:cNvPr id="45" name="Image 44">
          <a:extLst>
            <a:ext uri="{FF2B5EF4-FFF2-40B4-BE49-F238E27FC236}">
              <a16:creationId xmlns:a16="http://schemas.microsoft.com/office/drawing/2014/main" id="{5DF8E890-28D7-40EE-9865-1A5A4B104090}"/>
            </a:ext>
          </a:extLst>
        </xdr:cNvPr>
        <xdr:cNvPicPr>
          <a:picLocks noChangeAspect="1"/>
        </xdr:cNvPicPr>
      </xdr:nvPicPr>
      <xdr:blipFill>
        <a:blip xmlns:r="http://schemas.openxmlformats.org/officeDocument/2006/relationships" r:embed="rId6"/>
        <a:stretch>
          <a:fillRect/>
        </a:stretch>
      </xdr:blipFill>
      <xdr:spPr>
        <a:xfrm>
          <a:off x="6271655" y="4267696"/>
          <a:ext cx="181905" cy="228848"/>
        </a:xfrm>
        <a:prstGeom prst="rect">
          <a:avLst/>
        </a:prstGeom>
      </xdr:spPr>
    </xdr:pic>
    <xdr:clientData/>
  </xdr:twoCellAnchor>
  <xdr:twoCellAnchor editAs="oneCell">
    <xdr:from>
      <xdr:col>6</xdr:col>
      <xdr:colOff>474022</xdr:colOff>
      <xdr:row>14</xdr:row>
      <xdr:rowOff>28701</xdr:rowOff>
    </xdr:from>
    <xdr:to>
      <xdr:col>6</xdr:col>
      <xdr:colOff>655292</xdr:colOff>
      <xdr:row>14</xdr:row>
      <xdr:rowOff>260089</xdr:rowOff>
    </xdr:to>
    <xdr:pic>
      <xdr:nvPicPr>
        <xdr:cNvPr id="46" name="Image 45">
          <a:extLst>
            <a:ext uri="{FF2B5EF4-FFF2-40B4-BE49-F238E27FC236}">
              <a16:creationId xmlns:a16="http://schemas.microsoft.com/office/drawing/2014/main" id="{8325FC27-D256-4E7D-8918-396D20A1E9C5}"/>
            </a:ext>
          </a:extLst>
        </xdr:cNvPr>
        <xdr:cNvPicPr>
          <a:picLocks noChangeAspect="1"/>
        </xdr:cNvPicPr>
      </xdr:nvPicPr>
      <xdr:blipFill>
        <a:blip xmlns:r="http://schemas.openxmlformats.org/officeDocument/2006/relationships" r:embed="rId6"/>
        <a:stretch>
          <a:fillRect/>
        </a:stretch>
      </xdr:blipFill>
      <xdr:spPr>
        <a:xfrm>
          <a:off x="10054688" y="4259285"/>
          <a:ext cx="181905" cy="228848"/>
        </a:xfrm>
        <a:prstGeom prst="rect">
          <a:avLst/>
        </a:prstGeom>
      </xdr:spPr>
    </xdr:pic>
    <xdr:clientData/>
  </xdr:twoCellAnchor>
  <xdr:twoCellAnchor editAs="oneCell">
    <xdr:from>
      <xdr:col>8</xdr:col>
      <xdr:colOff>648803</xdr:colOff>
      <xdr:row>14</xdr:row>
      <xdr:rowOff>12173</xdr:rowOff>
    </xdr:from>
    <xdr:to>
      <xdr:col>8</xdr:col>
      <xdr:colOff>831343</xdr:colOff>
      <xdr:row>14</xdr:row>
      <xdr:rowOff>231496</xdr:rowOff>
    </xdr:to>
    <xdr:pic>
      <xdr:nvPicPr>
        <xdr:cNvPr id="47" name="Image 46">
          <a:extLst>
            <a:ext uri="{FF2B5EF4-FFF2-40B4-BE49-F238E27FC236}">
              <a16:creationId xmlns:a16="http://schemas.microsoft.com/office/drawing/2014/main" id="{7C0EE5DF-FC55-4CB4-B2DB-13C93E9792DD}"/>
            </a:ext>
          </a:extLst>
        </xdr:cNvPr>
        <xdr:cNvPicPr>
          <a:picLocks noChangeAspect="1"/>
        </xdr:cNvPicPr>
      </xdr:nvPicPr>
      <xdr:blipFill>
        <a:blip xmlns:r="http://schemas.openxmlformats.org/officeDocument/2006/relationships" r:embed="rId6"/>
        <a:stretch>
          <a:fillRect/>
        </a:stretch>
      </xdr:blipFill>
      <xdr:spPr>
        <a:xfrm>
          <a:off x="14239543" y="4250146"/>
          <a:ext cx="181905" cy="228848"/>
        </a:xfrm>
        <a:prstGeom prst="rect">
          <a:avLst/>
        </a:prstGeom>
      </xdr:spPr>
    </xdr:pic>
    <xdr:clientData/>
  </xdr:twoCellAnchor>
  <xdr:twoCellAnchor editAs="oneCell">
    <xdr:from>
      <xdr:col>8</xdr:col>
      <xdr:colOff>570610</xdr:colOff>
      <xdr:row>113</xdr:row>
      <xdr:rowOff>194259</xdr:rowOff>
    </xdr:from>
    <xdr:to>
      <xdr:col>8</xdr:col>
      <xdr:colOff>755055</xdr:colOff>
      <xdr:row>114</xdr:row>
      <xdr:rowOff>217423</xdr:rowOff>
    </xdr:to>
    <xdr:pic>
      <xdr:nvPicPr>
        <xdr:cNvPr id="55" name="Image 54">
          <a:extLst>
            <a:ext uri="{FF2B5EF4-FFF2-40B4-BE49-F238E27FC236}">
              <a16:creationId xmlns:a16="http://schemas.microsoft.com/office/drawing/2014/main" id="{E586CDEC-2DF8-4D2D-A96D-19A6B1C088EC}"/>
            </a:ext>
          </a:extLst>
        </xdr:cNvPr>
        <xdr:cNvPicPr>
          <a:picLocks noChangeAspect="1"/>
        </xdr:cNvPicPr>
      </xdr:nvPicPr>
      <xdr:blipFill>
        <a:blip xmlns:r="http://schemas.openxmlformats.org/officeDocument/2006/relationships" r:embed="rId6"/>
        <a:stretch>
          <a:fillRect/>
        </a:stretch>
      </xdr:blipFill>
      <xdr:spPr>
        <a:xfrm>
          <a:off x="14164690" y="22886619"/>
          <a:ext cx="181905" cy="210491"/>
        </a:xfrm>
        <a:prstGeom prst="rect">
          <a:avLst/>
        </a:prstGeom>
      </xdr:spPr>
    </xdr:pic>
    <xdr:clientData/>
  </xdr:twoCellAnchor>
  <xdr:twoCellAnchor editAs="oneCell">
    <xdr:from>
      <xdr:col>4</xdr:col>
      <xdr:colOff>741361</xdr:colOff>
      <xdr:row>38</xdr:row>
      <xdr:rowOff>171450</xdr:rowOff>
    </xdr:from>
    <xdr:to>
      <xdr:col>4</xdr:col>
      <xdr:colOff>1026476</xdr:colOff>
      <xdr:row>40</xdr:row>
      <xdr:rowOff>69215</xdr:rowOff>
    </xdr:to>
    <xdr:pic>
      <xdr:nvPicPr>
        <xdr:cNvPr id="58" name="Image 57">
          <a:extLst>
            <a:ext uri="{FF2B5EF4-FFF2-40B4-BE49-F238E27FC236}">
              <a16:creationId xmlns:a16="http://schemas.microsoft.com/office/drawing/2014/main" id="{BEC1BA65-DCF3-3A09-5984-C68275A7AD31}"/>
            </a:ext>
          </a:extLst>
        </xdr:cNvPr>
        <xdr:cNvPicPr>
          <a:picLocks noChangeAspect="1"/>
        </xdr:cNvPicPr>
      </xdr:nvPicPr>
      <xdr:blipFill>
        <a:blip xmlns:r="http://schemas.openxmlformats.org/officeDocument/2006/relationships" r:embed="rId7"/>
        <a:stretch>
          <a:fillRect/>
        </a:stretch>
      </xdr:blipFill>
      <xdr:spPr>
        <a:xfrm>
          <a:off x="6575424" y="10182622"/>
          <a:ext cx="281940" cy="367268"/>
        </a:xfrm>
        <a:prstGeom prst="rect">
          <a:avLst/>
        </a:prstGeom>
      </xdr:spPr>
    </xdr:pic>
    <xdr:clientData/>
  </xdr:twoCellAnchor>
  <xdr:twoCellAnchor editAs="oneCell">
    <xdr:from>
      <xdr:col>2</xdr:col>
      <xdr:colOff>533400</xdr:colOff>
      <xdr:row>24</xdr:row>
      <xdr:rowOff>0</xdr:rowOff>
    </xdr:from>
    <xdr:to>
      <xdr:col>2</xdr:col>
      <xdr:colOff>835660</xdr:colOff>
      <xdr:row>25</xdr:row>
      <xdr:rowOff>69215</xdr:rowOff>
    </xdr:to>
    <xdr:pic>
      <xdr:nvPicPr>
        <xdr:cNvPr id="61" name="Image 60">
          <a:extLst>
            <a:ext uri="{FF2B5EF4-FFF2-40B4-BE49-F238E27FC236}">
              <a16:creationId xmlns:a16="http://schemas.microsoft.com/office/drawing/2014/main" id="{99A9EE1C-F242-4664-9241-E2F90F76F47F}"/>
            </a:ext>
          </a:extLst>
        </xdr:cNvPr>
        <xdr:cNvPicPr>
          <a:picLocks noChangeAspect="1"/>
        </xdr:cNvPicPr>
      </xdr:nvPicPr>
      <xdr:blipFill>
        <a:blip xmlns:r="http://schemas.openxmlformats.org/officeDocument/2006/relationships" r:embed="rId7"/>
        <a:stretch>
          <a:fillRect/>
        </a:stretch>
      </xdr:blipFill>
      <xdr:spPr>
        <a:xfrm>
          <a:off x="2943225" y="6400800"/>
          <a:ext cx="281940" cy="352425"/>
        </a:xfrm>
        <a:prstGeom prst="rect">
          <a:avLst/>
        </a:prstGeom>
      </xdr:spPr>
    </xdr:pic>
    <xdr:clientData/>
  </xdr:twoCellAnchor>
  <xdr:oneCellAnchor>
    <xdr:from>
      <xdr:col>8</xdr:col>
      <xdr:colOff>549430</xdr:colOff>
      <xdr:row>112</xdr:row>
      <xdr:rowOff>1734</xdr:rowOff>
    </xdr:from>
    <xdr:ext cx="181905" cy="228848"/>
    <xdr:pic>
      <xdr:nvPicPr>
        <xdr:cNvPr id="62" name="Image 61">
          <a:extLst>
            <a:ext uri="{FF2B5EF4-FFF2-40B4-BE49-F238E27FC236}">
              <a16:creationId xmlns:a16="http://schemas.microsoft.com/office/drawing/2014/main" id="{D81C8FA5-74CA-460A-9550-7A910C7986A9}"/>
            </a:ext>
          </a:extLst>
        </xdr:cNvPr>
        <xdr:cNvPicPr>
          <a:picLocks noChangeAspect="1"/>
        </xdr:cNvPicPr>
      </xdr:nvPicPr>
      <xdr:blipFill>
        <a:blip xmlns:r="http://schemas.openxmlformats.org/officeDocument/2006/relationships" r:embed="rId6"/>
        <a:stretch>
          <a:fillRect/>
        </a:stretch>
      </xdr:blipFill>
      <xdr:spPr>
        <a:xfrm>
          <a:off x="14143510" y="22473114"/>
          <a:ext cx="181905" cy="228848"/>
        </a:xfrm>
        <a:prstGeom prst="rect">
          <a:avLst/>
        </a:prstGeom>
      </xdr:spPr>
    </xdr:pic>
    <xdr:clientData/>
  </xdr:oneCellAnchor>
  <xdr:twoCellAnchor>
    <xdr:from>
      <xdr:col>5</xdr:col>
      <xdr:colOff>54743</xdr:colOff>
      <xdr:row>58</xdr:row>
      <xdr:rowOff>109480</xdr:rowOff>
    </xdr:from>
    <xdr:to>
      <xdr:col>5</xdr:col>
      <xdr:colOff>1836605</xdr:colOff>
      <xdr:row>60</xdr:row>
      <xdr:rowOff>126771</xdr:rowOff>
    </xdr:to>
    <xdr:sp macro="" textlink="">
      <xdr:nvSpPr>
        <xdr:cNvPr id="66" name="Rectangle : coins arrondis 31">
          <a:extLst>
            <a:ext uri="{FF2B5EF4-FFF2-40B4-BE49-F238E27FC236}">
              <a16:creationId xmlns:a16="http://schemas.microsoft.com/office/drawing/2014/main" id="{4A0C305F-64F3-48FC-A31C-5F59DC754486}"/>
            </a:ext>
          </a:extLst>
        </xdr:cNvPr>
        <xdr:cNvSpPr/>
      </xdr:nvSpPr>
      <xdr:spPr>
        <a:xfrm>
          <a:off x="7773277" y="14933446"/>
          <a:ext cx="1781862" cy="564704"/>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595394</xdr:colOff>
      <xdr:row>58</xdr:row>
      <xdr:rowOff>60490</xdr:rowOff>
    </xdr:from>
    <xdr:to>
      <xdr:col>4</xdr:col>
      <xdr:colOff>1258334</xdr:colOff>
      <xdr:row>61</xdr:row>
      <xdr:rowOff>31402</xdr:rowOff>
    </xdr:to>
    <xdr:sp macro="" textlink="">
      <xdr:nvSpPr>
        <xdr:cNvPr id="69" name="Minus Sign 68">
          <a:extLst>
            <a:ext uri="{FF2B5EF4-FFF2-40B4-BE49-F238E27FC236}">
              <a16:creationId xmlns:a16="http://schemas.microsoft.com/office/drawing/2014/main" id="{FC92581F-8CA0-1DF0-EF2A-75FC6B2E9D64}"/>
            </a:ext>
          </a:extLst>
        </xdr:cNvPr>
        <xdr:cNvSpPr/>
      </xdr:nvSpPr>
      <xdr:spPr>
        <a:xfrm>
          <a:off x="6435998" y="14944611"/>
          <a:ext cx="662940" cy="714071"/>
        </a:xfrm>
        <a:prstGeom prst="mathMinus">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707078</xdr:colOff>
      <xdr:row>66</xdr:row>
      <xdr:rowOff>223799</xdr:rowOff>
    </xdr:from>
    <xdr:to>
      <xdr:col>4</xdr:col>
      <xdr:colOff>1145773</xdr:colOff>
      <xdr:row>68</xdr:row>
      <xdr:rowOff>235087</xdr:rowOff>
    </xdr:to>
    <xdr:sp macro="" textlink="">
      <xdr:nvSpPr>
        <xdr:cNvPr id="70" name="Multiplication Sign 69">
          <a:extLst>
            <a:ext uri="{FF2B5EF4-FFF2-40B4-BE49-F238E27FC236}">
              <a16:creationId xmlns:a16="http://schemas.microsoft.com/office/drawing/2014/main" id="{6162E379-0607-AFBE-E81C-5A31EA926D33}"/>
            </a:ext>
          </a:extLst>
        </xdr:cNvPr>
        <xdr:cNvSpPr/>
      </xdr:nvSpPr>
      <xdr:spPr>
        <a:xfrm>
          <a:off x="6541141" y="15443955"/>
          <a:ext cx="438695" cy="606601"/>
        </a:xfrm>
        <a:prstGeom prst="mathMultiply">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416878</xdr:colOff>
      <xdr:row>66</xdr:row>
      <xdr:rowOff>29771</xdr:rowOff>
    </xdr:from>
    <xdr:to>
      <xdr:col>2</xdr:col>
      <xdr:colOff>358000</xdr:colOff>
      <xdr:row>67</xdr:row>
      <xdr:rowOff>39691</xdr:rowOff>
    </xdr:to>
    <xdr:sp macro="" textlink="">
      <xdr:nvSpPr>
        <xdr:cNvPr id="72" name="Rectangle : coins arrondis 22">
          <a:extLst>
            <a:ext uri="{FF2B5EF4-FFF2-40B4-BE49-F238E27FC236}">
              <a16:creationId xmlns:a16="http://schemas.microsoft.com/office/drawing/2014/main" id="{03120049-0D02-4F15-96A9-1348FF24A657}"/>
            </a:ext>
          </a:extLst>
        </xdr:cNvPr>
        <xdr:cNvSpPr/>
      </xdr:nvSpPr>
      <xdr:spPr>
        <a:xfrm>
          <a:off x="416878" y="16966754"/>
          <a:ext cx="2360691" cy="305523"/>
        </a:xfrm>
        <a:prstGeom prst="roundRect">
          <a:avLst/>
        </a:prstGeom>
        <a:noFill/>
        <a:ln w="38100">
          <a:solidFill>
            <a:srgbClr val="16CBE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426984</xdr:colOff>
      <xdr:row>68</xdr:row>
      <xdr:rowOff>31284</xdr:rowOff>
    </xdr:from>
    <xdr:to>
      <xdr:col>2</xdr:col>
      <xdr:colOff>372243</xdr:colOff>
      <xdr:row>69</xdr:row>
      <xdr:rowOff>54747</xdr:rowOff>
    </xdr:to>
    <xdr:sp macro="" textlink="">
      <xdr:nvSpPr>
        <xdr:cNvPr id="73" name="Rectangle : coins arrondis 22">
          <a:extLst>
            <a:ext uri="{FF2B5EF4-FFF2-40B4-BE49-F238E27FC236}">
              <a16:creationId xmlns:a16="http://schemas.microsoft.com/office/drawing/2014/main" id="{7A7FD8DA-7C15-4BEE-8768-07F3AA4FABBA}"/>
            </a:ext>
          </a:extLst>
        </xdr:cNvPr>
        <xdr:cNvSpPr/>
      </xdr:nvSpPr>
      <xdr:spPr>
        <a:xfrm>
          <a:off x="426984" y="17559474"/>
          <a:ext cx="2364828" cy="319066"/>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110905</xdr:colOff>
      <xdr:row>68</xdr:row>
      <xdr:rowOff>32845</xdr:rowOff>
    </xdr:from>
    <xdr:to>
      <xdr:col>3</xdr:col>
      <xdr:colOff>1898678</xdr:colOff>
      <xdr:row>69</xdr:row>
      <xdr:rowOff>53342</xdr:rowOff>
    </xdr:to>
    <xdr:sp macro="" textlink="">
      <xdr:nvSpPr>
        <xdr:cNvPr id="76" name="Rectangle : coins arrondis 22">
          <a:extLst>
            <a:ext uri="{FF2B5EF4-FFF2-40B4-BE49-F238E27FC236}">
              <a16:creationId xmlns:a16="http://schemas.microsoft.com/office/drawing/2014/main" id="{F65C99CA-91F1-429E-BC11-984331E742F0}"/>
            </a:ext>
          </a:extLst>
        </xdr:cNvPr>
        <xdr:cNvSpPr/>
      </xdr:nvSpPr>
      <xdr:spPr>
        <a:xfrm>
          <a:off x="3899008" y="17561035"/>
          <a:ext cx="1787773" cy="316100"/>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8</a:t>
          </a:r>
        </a:p>
        <a:p>
          <a:pPr algn="l"/>
          <a:endParaRPr lang="fr-FR" sz="1100"/>
        </a:p>
      </xdr:txBody>
    </xdr:sp>
    <xdr:clientData/>
  </xdr:twoCellAnchor>
  <xdr:twoCellAnchor>
    <xdr:from>
      <xdr:col>5</xdr:col>
      <xdr:colOff>54742</xdr:colOff>
      <xdr:row>66</xdr:row>
      <xdr:rowOff>145749</xdr:rowOff>
    </xdr:from>
    <xdr:to>
      <xdr:col>5</xdr:col>
      <xdr:colOff>1854726</xdr:colOff>
      <xdr:row>68</xdr:row>
      <xdr:rowOff>85185</xdr:rowOff>
    </xdr:to>
    <xdr:sp macro="" textlink="">
      <xdr:nvSpPr>
        <xdr:cNvPr id="78" name="Rectangle : coins arrondis 31">
          <a:extLst>
            <a:ext uri="{FF2B5EF4-FFF2-40B4-BE49-F238E27FC236}">
              <a16:creationId xmlns:a16="http://schemas.microsoft.com/office/drawing/2014/main" id="{A17B033A-B2E3-4B03-8358-167A40EC53FF}"/>
            </a:ext>
          </a:extLst>
        </xdr:cNvPr>
        <xdr:cNvSpPr/>
      </xdr:nvSpPr>
      <xdr:spPr>
        <a:xfrm>
          <a:off x="7773276" y="17082732"/>
          <a:ext cx="1799984" cy="530643"/>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1675472</xdr:colOff>
      <xdr:row>66</xdr:row>
      <xdr:rowOff>19842</xdr:rowOff>
    </xdr:from>
    <xdr:to>
      <xdr:col>9</xdr:col>
      <xdr:colOff>120158</xdr:colOff>
      <xdr:row>68</xdr:row>
      <xdr:rowOff>87584</xdr:rowOff>
    </xdr:to>
    <xdr:sp macro="" textlink="">
      <xdr:nvSpPr>
        <xdr:cNvPr id="79" name="Rectangle : coins arrondis 34">
          <a:extLst>
            <a:ext uri="{FF2B5EF4-FFF2-40B4-BE49-F238E27FC236}">
              <a16:creationId xmlns:a16="http://schemas.microsoft.com/office/drawing/2014/main" id="{2439DD8F-124F-4FBC-A300-140DBCE78621}"/>
            </a:ext>
          </a:extLst>
        </xdr:cNvPr>
        <xdr:cNvSpPr/>
      </xdr:nvSpPr>
      <xdr:spPr>
        <a:xfrm>
          <a:off x="11266162" y="16956825"/>
          <a:ext cx="3754599" cy="658949"/>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1847590</xdr:colOff>
      <xdr:row>72</xdr:row>
      <xdr:rowOff>545703</xdr:rowOff>
    </xdr:from>
    <xdr:to>
      <xdr:col>6</xdr:col>
      <xdr:colOff>93945</xdr:colOff>
      <xdr:row>73</xdr:row>
      <xdr:rowOff>135699</xdr:rowOff>
    </xdr:to>
    <xdr:sp macro="" textlink="">
      <xdr:nvSpPr>
        <xdr:cNvPr id="80" name="Rectangle : coins arrondis 31">
          <a:extLst>
            <a:ext uri="{FF2B5EF4-FFF2-40B4-BE49-F238E27FC236}">
              <a16:creationId xmlns:a16="http://schemas.microsoft.com/office/drawing/2014/main" id="{63916903-2D2C-4C17-AF85-23E82ED7B192}"/>
            </a:ext>
          </a:extLst>
        </xdr:cNvPr>
        <xdr:cNvSpPr/>
      </xdr:nvSpPr>
      <xdr:spPr>
        <a:xfrm>
          <a:off x="7681653" y="18643203"/>
          <a:ext cx="1986901" cy="522652"/>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1785939</xdr:colOff>
      <xdr:row>71</xdr:row>
      <xdr:rowOff>109140</xdr:rowOff>
    </xdr:from>
    <xdr:to>
      <xdr:col>11</xdr:col>
      <xdr:colOff>49609</xdr:colOff>
      <xdr:row>73</xdr:row>
      <xdr:rowOff>161763</xdr:rowOff>
    </xdr:to>
    <xdr:sp macro="" textlink="">
      <xdr:nvSpPr>
        <xdr:cNvPr id="81" name="Rectangle : coins arrondis 34">
          <a:extLst>
            <a:ext uri="{FF2B5EF4-FFF2-40B4-BE49-F238E27FC236}">
              <a16:creationId xmlns:a16="http://schemas.microsoft.com/office/drawing/2014/main" id="{D9BE9C10-0D39-4DFE-B9FE-A1CD6FC1237A}"/>
            </a:ext>
          </a:extLst>
        </xdr:cNvPr>
        <xdr:cNvSpPr/>
      </xdr:nvSpPr>
      <xdr:spPr>
        <a:xfrm>
          <a:off x="11360548" y="17978437"/>
          <a:ext cx="6151561" cy="1213482"/>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678493</xdr:colOff>
      <xdr:row>66</xdr:row>
      <xdr:rowOff>177452</xdr:rowOff>
    </xdr:from>
    <xdr:to>
      <xdr:col>6</xdr:col>
      <xdr:colOff>1310151</xdr:colOff>
      <xdr:row>68</xdr:row>
      <xdr:rowOff>53016</xdr:rowOff>
    </xdr:to>
    <xdr:sp macro="" textlink="">
      <xdr:nvSpPr>
        <xdr:cNvPr id="82" name="Est égal à 32">
          <a:extLst>
            <a:ext uri="{FF2B5EF4-FFF2-40B4-BE49-F238E27FC236}">
              <a16:creationId xmlns:a16="http://schemas.microsoft.com/office/drawing/2014/main" id="{EF2A7BAF-360C-472F-97D4-E39637BDB3D5}"/>
            </a:ext>
          </a:extLst>
        </xdr:cNvPr>
        <xdr:cNvSpPr/>
      </xdr:nvSpPr>
      <xdr:spPr>
        <a:xfrm>
          <a:off x="10532301" y="15020794"/>
          <a:ext cx="631658" cy="460112"/>
        </a:xfrm>
        <a:prstGeom prst="mathEqual">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6</xdr:col>
      <xdr:colOff>695195</xdr:colOff>
      <xdr:row>58</xdr:row>
      <xdr:rowOff>37578</xdr:rowOff>
    </xdr:from>
    <xdr:to>
      <xdr:col>6</xdr:col>
      <xdr:colOff>1326853</xdr:colOff>
      <xdr:row>59</xdr:row>
      <xdr:rowOff>236731</xdr:rowOff>
    </xdr:to>
    <xdr:sp macro="" textlink="">
      <xdr:nvSpPr>
        <xdr:cNvPr id="83" name="Est égal à 32">
          <a:extLst>
            <a:ext uri="{FF2B5EF4-FFF2-40B4-BE49-F238E27FC236}">
              <a16:creationId xmlns:a16="http://schemas.microsoft.com/office/drawing/2014/main" id="{F906E74C-C250-4823-B339-395BD3089176}"/>
            </a:ext>
          </a:extLst>
        </xdr:cNvPr>
        <xdr:cNvSpPr/>
      </xdr:nvSpPr>
      <xdr:spPr>
        <a:xfrm>
          <a:off x="10549003" y="13732701"/>
          <a:ext cx="631658" cy="460112"/>
        </a:xfrm>
        <a:prstGeom prst="mathEqual">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553233</xdr:colOff>
      <xdr:row>101</xdr:row>
      <xdr:rowOff>208767</xdr:rowOff>
    </xdr:from>
    <xdr:to>
      <xdr:col>4</xdr:col>
      <xdr:colOff>1216173</xdr:colOff>
      <xdr:row>104</xdr:row>
      <xdr:rowOff>107515</xdr:rowOff>
    </xdr:to>
    <xdr:sp macro="" textlink="">
      <xdr:nvSpPr>
        <xdr:cNvPr id="84" name="Minus Sign 83">
          <a:extLst>
            <a:ext uri="{FF2B5EF4-FFF2-40B4-BE49-F238E27FC236}">
              <a16:creationId xmlns:a16="http://schemas.microsoft.com/office/drawing/2014/main" id="{B84E76FF-880B-4F37-A9D7-E3D7716CCD00}"/>
            </a:ext>
          </a:extLst>
        </xdr:cNvPr>
        <xdr:cNvSpPr/>
      </xdr:nvSpPr>
      <xdr:spPr>
        <a:xfrm>
          <a:off x="6555288" y="23423671"/>
          <a:ext cx="662940" cy="629433"/>
        </a:xfrm>
        <a:prstGeom prst="mathMinus">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782877</xdr:colOff>
      <xdr:row>102</xdr:row>
      <xdr:rowOff>41753</xdr:rowOff>
    </xdr:from>
    <xdr:to>
      <xdr:col>6</xdr:col>
      <xdr:colOff>1414535</xdr:colOff>
      <xdr:row>103</xdr:row>
      <xdr:rowOff>209591</xdr:rowOff>
    </xdr:to>
    <xdr:sp macro="" textlink="">
      <xdr:nvSpPr>
        <xdr:cNvPr id="85" name="Est égal à 32">
          <a:extLst>
            <a:ext uri="{FF2B5EF4-FFF2-40B4-BE49-F238E27FC236}">
              <a16:creationId xmlns:a16="http://schemas.microsoft.com/office/drawing/2014/main" id="{25B25CD6-1A3B-4C2C-86DD-92A744188B25}"/>
            </a:ext>
          </a:extLst>
        </xdr:cNvPr>
        <xdr:cNvSpPr/>
      </xdr:nvSpPr>
      <xdr:spPr>
        <a:xfrm>
          <a:off x="10636685" y="23475863"/>
          <a:ext cx="631658" cy="460112"/>
        </a:xfrm>
        <a:prstGeom prst="mathEqual">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1033397</xdr:colOff>
      <xdr:row>78</xdr:row>
      <xdr:rowOff>41752</xdr:rowOff>
    </xdr:from>
    <xdr:to>
      <xdr:col>5</xdr:col>
      <xdr:colOff>10438</xdr:colOff>
      <xdr:row>79</xdr:row>
      <xdr:rowOff>177450</xdr:rowOff>
    </xdr:to>
    <xdr:sp macro="" textlink="">
      <xdr:nvSpPr>
        <xdr:cNvPr id="90" name="Rectangle 89">
          <a:extLst>
            <a:ext uri="{FF2B5EF4-FFF2-40B4-BE49-F238E27FC236}">
              <a16:creationId xmlns:a16="http://schemas.microsoft.com/office/drawing/2014/main" id="{DC455ECF-2853-BA51-A615-D27809850076}"/>
            </a:ext>
          </a:extLst>
        </xdr:cNvPr>
        <xdr:cNvSpPr/>
      </xdr:nvSpPr>
      <xdr:spPr>
        <a:xfrm>
          <a:off x="7035452" y="17953971"/>
          <a:ext cx="897698" cy="323589"/>
        </a:xfrm>
        <a:prstGeom prst="rect">
          <a:avLst/>
        </a:prstGeom>
        <a:solidFill>
          <a:schemeClr val="bg1">
            <a:lumMod val="9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1048891</xdr:colOff>
      <xdr:row>78</xdr:row>
      <xdr:rowOff>28622</xdr:rowOff>
    </xdr:from>
    <xdr:to>
      <xdr:col>4</xdr:col>
      <xdr:colOff>1362041</xdr:colOff>
      <xdr:row>79</xdr:row>
      <xdr:rowOff>217138</xdr:rowOff>
    </xdr:to>
    <xdr:sp macro="" textlink="">
      <xdr:nvSpPr>
        <xdr:cNvPr id="93" name="TextBox 92">
          <a:extLst>
            <a:ext uri="{FF2B5EF4-FFF2-40B4-BE49-F238E27FC236}">
              <a16:creationId xmlns:a16="http://schemas.microsoft.com/office/drawing/2014/main" id="{C36AB176-CAB9-8951-77CD-0AC8E4D2550C}"/>
            </a:ext>
          </a:extLst>
        </xdr:cNvPr>
        <xdr:cNvSpPr txBox="1"/>
      </xdr:nvSpPr>
      <xdr:spPr>
        <a:xfrm>
          <a:off x="6882954" y="18532919"/>
          <a:ext cx="313150" cy="37703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a:solidFill>
                <a:srgbClr val="16CBE2"/>
              </a:solidFill>
            </a:rPr>
            <a:t>£</a:t>
          </a:r>
        </a:p>
      </xdr:txBody>
    </xdr:sp>
    <xdr:clientData/>
  </xdr:twoCellAnchor>
  <xdr:twoCellAnchor>
    <xdr:from>
      <xdr:col>6</xdr:col>
      <xdr:colOff>466329</xdr:colOff>
      <xdr:row>72</xdr:row>
      <xdr:rowOff>357188</xdr:rowOff>
    </xdr:from>
    <xdr:to>
      <xdr:col>6</xdr:col>
      <xdr:colOff>1428750</xdr:colOff>
      <xdr:row>73</xdr:row>
      <xdr:rowOff>19844</xdr:rowOff>
    </xdr:to>
    <xdr:sp macro="" textlink="">
      <xdr:nvSpPr>
        <xdr:cNvPr id="54" name="Arrow: Left 53">
          <a:extLst>
            <a:ext uri="{FF2B5EF4-FFF2-40B4-BE49-F238E27FC236}">
              <a16:creationId xmlns:a16="http://schemas.microsoft.com/office/drawing/2014/main" id="{99306B1D-3F2C-FE35-1020-354DCE53F208}"/>
            </a:ext>
          </a:extLst>
        </xdr:cNvPr>
        <xdr:cNvSpPr/>
      </xdr:nvSpPr>
      <xdr:spPr>
        <a:xfrm>
          <a:off x="10040938" y="18454688"/>
          <a:ext cx="962421" cy="327422"/>
        </a:xfrm>
        <a:prstGeom prst="leftArrow">
          <a:avLst/>
        </a:prstGeom>
        <a:solidFill>
          <a:srgbClr val="FF0000"/>
        </a:solidFill>
        <a:ln>
          <a:solidFill>
            <a:srgbClr val="0000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rgbClr val="000059"/>
            </a:solidFill>
          </a:endParaRPr>
        </a:p>
      </xdr:txBody>
    </xdr:sp>
    <xdr:clientData/>
  </xdr:twoCellAnchor>
  <xdr:twoCellAnchor editAs="oneCell">
    <xdr:from>
      <xdr:col>8</xdr:col>
      <xdr:colOff>0</xdr:colOff>
      <xdr:row>2</xdr:row>
      <xdr:rowOff>0</xdr:rowOff>
    </xdr:from>
    <xdr:to>
      <xdr:col>9</xdr:col>
      <xdr:colOff>968772</xdr:colOff>
      <xdr:row>3</xdr:row>
      <xdr:rowOff>287334</xdr:rowOff>
    </xdr:to>
    <xdr:pic>
      <xdr:nvPicPr>
        <xdr:cNvPr id="67" name="Picture 66">
          <a:extLst>
            <a:ext uri="{FF2B5EF4-FFF2-40B4-BE49-F238E27FC236}">
              <a16:creationId xmlns:a16="http://schemas.microsoft.com/office/drawing/2014/main" id="{68F473AC-F53D-9810-B83E-1D048A3E9347}"/>
            </a:ext>
          </a:extLst>
        </xdr:cNvPr>
        <xdr:cNvPicPr>
          <a:picLocks noChangeAspect="1"/>
        </xdr:cNvPicPr>
      </xdr:nvPicPr>
      <xdr:blipFill>
        <a:blip xmlns:r="http://schemas.openxmlformats.org/officeDocument/2006/relationships" r:embed="rId8"/>
        <a:stretch>
          <a:fillRect/>
        </a:stretch>
      </xdr:blipFill>
      <xdr:spPr>
        <a:xfrm>
          <a:off x="13215938" y="377031"/>
          <a:ext cx="2639218" cy="902491"/>
        </a:xfrm>
        <a:prstGeom prst="rect">
          <a:avLst/>
        </a:prstGeom>
      </xdr:spPr>
    </xdr:pic>
    <xdr:clientData/>
  </xdr:twoCellAnchor>
  <xdr:oneCellAnchor>
    <xdr:from>
      <xdr:col>3</xdr:col>
      <xdr:colOff>1835417</xdr:colOff>
      <xdr:row>1</xdr:row>
      <xdr:rowOff>57044</xdr:rowOff>
    </xdr:from>
    <xdr:ext cx="5973238" cy="941412"/>
    <xdr:sp macro="" textlink="">
      <xdr:nvSpPr>
        <xdr:cNvPr id="71" name="Rectangle 70">
          <a:extLst>
            <a:ext uri="{FF2B5EF4-FFF2-40B4-BE49-F238E27FC236}">
              <a16:creationId xmlns:a16="http://schemas.microsoft.com/office/drawing/2014/main" id="{F99CF0E1-51D4-BF69-AFE5-5B00CAA048CF}"/>
            </a:ext>
          </a:extLst>
        </xdr:cNvPr>
        <xdr:cNvSpPr/>
      </xdr:nvSpPr>
      <xdr:spPr>
        <a:xfrm>
          <a:off x="5615651" y="245560"/>
          <a:ext cx="5973238" cy="941412"/>
        </a:xfrm>
        <a:prstGeom prst="rect">
          <a:avLst/>
        </a:prstGeom>
        <a:noFill/>
      </xdr:spPr>
      <xdr:txBody>
        <a:bodyPr wrap="none" lIns="91440" tIns="45720" rIns="91440" bIns="45720">
          <a:spAutoFit/>
        </a:bodyPr>
        <a:lstStyle/>
        <a:p>
          <a:pPr algn="ctr"/>
          <a:r>
            <a:rPr lang="en-US" sz="5400" b="1" cap="none" spc="0">
              <a:ln w="15875">
                <a:solidFill>
                  <a:srgbClr val="000059"/>
                </a:solidFill>
                <a:prstDash val="solid"/>
              </a:ln>
              <a:solidFill>
                <a:srgbClr val="FFFFFF"/>
              </a:solidFill>
              <a:effectLst>
                <a:outerShdw blurRad="38100" dist="22860" dir="5400000" algn="tl" rotWithShape="0">
                  <a:srgbClr val="000000">
                    <a:alpha val="30000"/>
                  </a:srgbClr>
                </a:outerShdw>
              </a:effectLst>
              <a:latin typeface="Century Gothic" panose="020B0502020202020204" pitchFamily="34" charset="0"/>
            </a:rPr>
            <a:t>ELIS FOR ALL 2025</a:t>
          </a:r>
        </a:p>
      </xdr:txBody>
    </xdr:sp>
    <xdr:clientData/>
  </xdr:oneCellAnchor>
  <xdr:twoCellAnchor>
    <xdr:from>
      <xdr:col>6</xdr:col>
      <xdr:colOff>1926020</xdr:colOff>
      <xdr:row>57</xdr:row>
      <xdr:rowOff>218965</xdr:rowOff>
    </xdr:from>
    <xdr:to>
      <xdr:col>8</xdr:col>
      <xdr:colOff>73055</xdr:colOff>
      <xdr:row>60</xdr:row>
      <xdr:rowOff>93051</xdr:rowOff>
    </xdr:to>
    <xdr:sp macro="" textlink="">
      <xdr:nvSpPr>
        <xdr:cNvPr id="4" name="Rectangle : coins arrondis 31">
          <a:extLst>
            <a:ext uri="{FF2B5EF4-FFF2-40B4-BE49-F238E27FC236}">
              <a16:creationId xmlns:a16="http://schemas.microsoft.com/office/drawing/2014/main" id="{4C0CBFED-3FB8-4A12-A15A-7AEBB2A7C769}"/>
            </a:ext>
          </a:extLst>
        </xdr:cNvPr>
        <xdr:cNvSpPr/>
      </xdr:nvSpPr>
      <xdr:spPr>
        <a:xfrm>
          <a:off x="11516710" y="14813017"/>
          <a:ext cx="1781862" cy="651413"/>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732275</xdr:colOff>
      <xdr:row>58</xdr:row>
      <xdr:rowOff>124280</xdr:rowOff>
    </xdr:from>
    <xdr:to>
      <xdr:col>2</xdr:col>
      <xdr:colOff>112479</xdr:colOff>
      <xdr:row>60</xdr:row>
      <xdr:rowOff>142329</xdr:rowOff>
    </xdr:to>
    <xdr:sp macro="" textlink="">
      <xdr:nvSpPr>
        <xdr:cNvPr id="74" name="Rectangle : coins arrondis 73">
          <a:extLst>
            <a:ext uri="{FF2B5EF4-FFF2-40B4-BE49-F238E27FC236}">
              <a16:creationId xmlns:a16="http://schemas.microsoft.com/office/drawing/2014/main" id="{51B71B76-1E0A-444B-9C98-8E922AEA4827}"/>
            </a:ext>
          </a:extLst>
        </xdr:cNvPr>
        <xdr:cNvSpPr/>
      </xdr:nvSpPr>
      <xdr:spPr>
        <a:xfrm>
          <a:off x="732275" y="14948246"/>
          <a:ext cx="1799773" cy="565462"/>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742348</xdr:colOff>
      <xdr:row>52</xdr:row>
      <xdr:rowOff>57717</xdr:rowOff>
    </xdr:from>
    <xdr:to>
      <xdr:col>2</xdr:col>
      <xdr:colOff>122552</xdr:colOff>
      <xdr:row>54</xdr:row>
      <xdr:rowOff>141455</xdr:rowOff>
    </xdr:to>
    <xdr:sp macro="" textlink="">
      <xdr:nvSpPr>
        <xdr:cNvPr id="77" name="Rectangle : coins arrondis 76">
          <a:extLst>
            <a:ext uri="{FF2B5EF4-FFF2-40B4-BE49-F238E27FC236}">
              <a16:creationId xmlns:a16="http://schemas.microsoft.com/office/drawing/2014/main" id="{22224193-68EA-41CA-B64B-9AC34C8AA936}"/>
            </a:ext>
          </a:extLst>
        </xdr:cNvPr>
        <xdr:cNvSpPr/>
      </xdr:nvSpPr>
      <xdr:spPr>
        <a:xfrm>
          <a:off x="742348" y="13206596"/>
          <a:ext cx="1799773" cy="565462"/>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260493</xdr:colOff>
      <xdr:row>52</xdr:row>
      <xdr:rowOff>60286</xdr:rowOff>
    </xdr:from>
    <xdr:to>
      <xdr:col>3</xdr:col>
      <xdr:colOff>2047888</xdr:colOff>
      <xdr:row>54</xdr:row>
      <xdr:rowOff>138033</xdr:rowOff>
    </xdr:to>
    <xdr:sp macro="" textlink="">
      <xdr:nvSpPr>
        <xdr:cNvPr id="86" name="Rectangle : coins arrondis 85">
          <a:extLst>
            <a:ext uri="{FF2B5EF4-FFF2-40B4-BE49-F238E27FC236}">
              <a16:creationId xmlns:a16="http://schemas.microsoft.com/office/drawing/2014/main" id="{065A632E-1570-4276-84C2-46FFF4D53458}"/>
            </a:ext>
          </a:extLst>
        </xdr:cNvPr>
        <xdr:cNvSpPr/>
      </xdr:nvSpPr>
      <xdr:spPr>
        <a:xfrm>
          <a:off x="4048596" y="13209165"/>
          <a:ext cx="1787395" cy="559471"/>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99083</xdr:colOff>
      <xdr:row>66</xdr:row>
      <xdr:rowOff>31969</xdr:rowOff>
    </xdr:from>
    <xdr:to>
      <xdr:col>3</xdr:col>
      <xdr:colOff>1886856</xdr:colOff>
      <xdr:row>67</xdr:row>
      <xdr:rowOff>52466</xdr:rowOff>
    </xdr:to>
    <xdr:sp macro="" textlink="">
      <xdr:nvSpPr>
        <xdr:cNvPr id="88" name="Rectangle : coins arrondis 22">
          <a:extLst>
            <a:ext uri="{FF2B5EF4-FFF2-40B4-BE49-F238E27FC236}">
              <a16:creationId xmlns:a16="http://schemas.microsoft.com/office/drawing/2014/main" id="{6FA978B3-D5D3-4351-A470-44C68F4E5145}"/>
            </a:ext>
          </a:extLst>
        </xdr:cNvPr>
        <xdr:cNvSpPr/>
      </xdr:nvSpPr>
      <xdr:spPr>
        <a:xfrm>
          <a:off x="3887186" y="16968952"/>
          <a:ext cx="1787773" cy="316100"/>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8</a:t>
          </a:r>
        </a:p>
        <a:p>
          <a:pPr algn="l"/>
          <a:endParaRPr lang="fr-FR" sz="1100"/>
        </a:p>
      </xdr:txBody>
    </xdr:sp>
    <xdr:clientData/>
  </xdr:twoCellAnchor>
  <xdr:twoCellAnchor>
    <xdr:from>
      <xdr:col>3</xdr:col>
      <xdr:colOff>129874</xdr:colOff>
      <xdr:row>93</xdr:row>
      <xdr:rowOff>97168</xdr:rowOff>
    </xdr:from>
    <xdr:to>
      <xdr:col>3</xdr:col>
      <xdr:colOff>1921910</xdr:colOff>
      <xdr:row>95</xdr:row>
      <xdr:rowOff>161152</xdr:rowOff>
    </xdr:to>
    <xdr:sp macro="" textlink="">
      <xdr:nvSpPr>
        <xdr:cNvPr id="89" name="Rectangle : coins arrondis 88">
          <a:extLst>
            <a:ext uri="{FF2B5EF4-FFF2-40B4-BE49-F238E27FC236}">
              <a16:creationId xmlns:a16="http://schemas.microsoft.com/office/drawing/2014/main" id="{E165B42D-4D6C-4A77-843A-6C93FB3C5D3F}"/>
            </a:ext>
          </a:extLst>
        </xdr:cNvPr>
        <xdr:cNvSpPr/>
      </xdr:nvSpPr>
      <xdr:spPr>
        <a:xfrm>
          <a:off x="3914808" y="24753550"/>
          <a:ext cx="1792036" cy="556944"/>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1931942</xdr:colOff>
      <xdr:row>93</xdr:row>
      <xdr:rowOff>109867</xdr:rowOff>
    </xdr:from>
    <xdr:to>
      <xdr:col>8</xdr:col>
      <xdr:colOff>84258</xdr:colOff>
      <xdr:row>95</xdr:row>
      <xdr:rowOff>170676</xdr:rowOff>
    </xdr:to>
    <xdr:sp macro="" textlink="">
      <xdr:nvSpPr>
        <xdr:cNvPr id="91" name="Rectangle : coins arrondis 90">
          <a:extLst>
            <a:ext uri="{FF2B5EF4-FFF2-40B4-BE49-F238E27FC236}">
              <a16:creationId xmlns:a16="http://schemas.microsoft.com/office/drawing/2014/main" id="{62E05642-8EF2-44FF-A6B9-BB8CAE7739CE}"/>
            </a:ext>
          </a:extLst>
        </xdr:cNvPr>
        <xdr:cNvSpPr/>
      </xdr:nvSpPr>
      <xdr:spPr>
        <a:xfrm>
          <a:off x="11515429" y="24766249"/>
          <a:ext cx="1795211" cy="553769"/>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92951</xdr:colOff>
      <xdr:row>93</xdr:row>
      <xdr:rowOff>97168</xdr:rowOff>
    </xdr:from>
    <xdr:to>
      <xdr:col>6</xdr:col>
      <xdr:colOff>1878</xdr:colOff>
      <xdr:row>95</xdr:row>
      <xdr:rowOff>161152</xdr:rowOff>
    </xdr:to>
    <xdr:sp macro="" textlink="">
      <xdr:nvSpPr>
        <xdr:cNvPr id="92" name="Rectangle : coins arrondis 91">
          <a:extLst>
            <a:ext uri="{FF2B5EF4-FFF2-40B4-BE49-F238E27FC236}">
              <a16:creationId xmlns:a16="http://schemas.microsoft.com/office/drawing/2014/main" id="{2A4C85F8-CF3F-4AAF-922A-FC4D7A7183BF}"/>
            </a:ext>
          </a:extLst>
        </xdr:cNvPr>
        <xdr:cNvSpPr/>
      </xdr:nvSpPr>
      <xdr:spPr>
        <a:xfrm>
          <a:off x="7796504" y="24753550"/>
          <a:ext cx="1788861" cy="556944"/>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1651038</xdr:colOff>
      <xdr:row>93</xdr:row>
      <xdr:rowOff>109867</xdr:rowOff>
    </xdr:from>
    <xdr:to>
      <xdr:col>10</xdr:col>
      <xdr:colOff>11401</xdr:colOff>
      <xdr:row>95</xdr:row>
      <xdr:rowOff>170676</xdr:rowOff>
    </xdr:to>
    <xdr:sp macro="" textlink="">
      <xdr:nvSpPr>
        <xdr:cNvPr id="94" name="Rectangle : coins arrondis 93">
          <a:extLst>
            <a:ext uri="{FF2B5EF4-FFF2-40B4-BE49-F238E27FC236}">
              <a16:creationId xmlns:a16="http://schemas.microsoft.com/office/drawing/2014/main" id="{0F8DA11A-F1A6-4BDA-A753-FB2C4F963220}"/>
            </a:ext>
          </a:extLst>
        </xdr:cNvPr>
        <xdr:cNvSpPr/>
      </xdr:nvSpPr>
      <xdr:spPr>
        <a:xfrm>
          <a:off x="14877420" y="24766249"/>
          <a:ext cx="1811086" cy="553769"/>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66842</xdr:colOff>
      <xdr:row>101</xdr:row>
      <xdr:rowOff>185738</xdr:rowOff>
    </xdr:from>
    <xdr:to>
      <xdr:col>4</xdr:col>
      <xdr:colOff>0</xdr:colOff>
      <xdr:row>103</xdr:row>
      <xdr:rowOff>167339</xdr:rowOff>
    </xdr:to>
    <xdr:sp macro="" textlink="">
      <xdr:nvSpPr>
        <xdr:cNvPr id="95" name="Rectangle : coins arrondis 94">
          <a:extLst>
            <a:ext uri="{FF2B5EF4-FFF2-40B4-BE49-F238E27FC236}">
              <a16:creationId xmlns:a16="http://schemas.microsoft.com/office/drawing/2014/main" id="{F185BD87-775C-49B2-B2BC-E856CEE71A80}"/>
            </a:ext>
          </a:extLst>
        </xdr:cNvPr>
        <xdr:cNvSpPr/>
      </xdr:nvSpPr>
      <xdr:spPr>
        <a:xfrm>
          <a:off x="3851776" y="26713699"/>
          <a:ext cx="1988553" cy="566469"/>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845</xdr:colOff>
      <xdr:row>101</xdr:row>
      <xdr:rowOff>176212</xdr:rowOff>
    </xdr:from>
    <xdr:to>
      <xdr:col>6</xdr:col>
      <xdr:colOff>93589</xdr:colOff>
      <xdr:row>103</xdr:row>
      <xdr:rowOff>173688</xdr:rowOff>
    </xdr:to>
    <xdr:sp macro="" textlink="">
      <xdr:nvSpPr>
        <xdr:cNvPr id="98" name="Rectangle : coins arrondis 97">
          <a:extLst>
            <a:ext uri="{FF2B5EF4-FFF2-40B4-BE49-F238E27FC236}">
              <a16:creationId xmlns:a16="http://schemas.microsoft.com/office/drawing/2014/main" id="{191CA00A-8BF7-4906-9040-BD58B6EB97AE}"/>
            </a:ext>
          </a:extLst>
        </xdr:cNvPr>
        <xdr:cNvSpPr/>
      </xdr:nvSpPr>
      <xdr:spPr>
        <a:xfrm>
          <a:off x="7704398" y="26704173"/>
          <a:ext cx="1972678" cy="582344"/>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1822800</xdr:colOff>
      <xdr:row>101</xdr:row>
      <xdr:rowOff>186906</xdr:rowOff>
    </xdr:from>
    <xdr:to>
      <xdr:col>8</xdr:col>
      <xdr:colOff>165283</xdr:colOff>
      <xdr:row>103</xdr:row>
      <xdr:rowOff>187557</xdr:rowOff>
    </xdr:to>
    <xdr:sp macro="" textlink="">
      <xdr:nvSpPr>
        <xdr:cNvPr id="101" name="Rectangle : coins arrondis 100">
          <a:extLst>
            <a:ext uri="{FF2B5EF4-FFF2-40B4-BE49-F238E27FC236}">
              <a16:creationId xmlns:a16="http://schemas.microsoft.com/office/drawing/2014/main" id="{F8677159-CFA8-4BD6-83F2-DE4FF0D25F7F}"/>
            </a:ext>
          </a:extLst>
        </xdr:cNvPr>
        <xdr:cNvSpPr/>
      </xdr:nvSpPr>
      <xdr:spPr>
        <a:xfrm>
          <a:off x="11406287" y="26714867"/>
          <a:ext cx="1985378" cy="585519"/>
        </a:xfrm>
        <a:prstGeom prst="roundRect">
          <a:avLst/>
        </a:prstGeom>
        <a:noFill/>
        <a:ln w="38100">
          <a:solidFill>
            <a:srgbClr val="00005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729274</xdr:colOff>
      <xdr:row>100</xdr:row>
      <xdr:rowOff>78153</xdr:rowOff>
    </xdr:from>
    <xdr:to>
      <xdr:col>10</xdr:col>
      <xdr:colOff>830385</xdr:colOff>
      <xdr:row>104</xdr:row>
      <xdr:rowOff>175846</xdr:rowOff>
    </xdr:to>
    <xdr:sp macro="" textlink="">
      <xdr:nvSpPr>
        <xdr:cNvPr id="102" name="ZoneTexte 101">
          <a:extLst>
            <a:ext uri="{FF2B5EF4-FFF2-40B4-BE49-F238E27FC236}">
              <a16:creationId xmlns:a16="http://schemas.microsoft.com/office/drawing/2014/main" id="{8922D488-CF64-6411-D9E8-98CEEFAEC9BD}"/>
            </a:ext>
          </a:extLst>
        </xdr:cNvPr>
        <xdr:cNvSpPr txBox="1"/>
      </xdr:nvSpPr>
      <xdr:spPr>
        <a:xfrm>
          <a:off x="13956812" y="26435538"/>
          <a:ext cx="3549650" cy="11332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50">
              <a:solidFill>
                <a:srgbClr val="000059"/>
              </a:solidFill>
              <a:latin typeface="Century Gothic" panose="020B0502020202020204" pitchFamily="34" charset="0"/>
            </a:rPr>
            <a:t>If sales proceeds &gt; £50,000, </a:t>
          </a:r>
          <a:r>
            <a:rPr lang="fr-FR" sz="1250" u="sng">
              <a:solidFill>
                <a:srgbClr val="000059"/>
              </a:solidFill>
              <a:latin typeface="Century Gothic" panose="020B0502020202020204" pitchFamily="34" charset="0"/>
            </a:rPr>
            <a:t>or </a:t>
          </a:r>
        </a:p>
        <a:p>
          <a:pPr algn="ctr"/>
          <a:r>
            <a:rPr lang="fr-FR" sz="1250">
              <a:solidFill>
                <a:srgbClr val="000059"/>
              </a:solidFill>
              <a:latin typeface="Century Gothic" panose="020B0502020202020204" pitchFamily="34" charset="0"/>
            </a:rPr>
            <a:t>taxable  gain &gt; annual exemption (currently £3,000) then you will need to complate a self assessment return with HMRC to pay any tax on the gain.</a:t>
          </a:r>
        </a:p>
      </xdr:txBody>
    </xdr:sp>
    <xdr:clientData/>
  </xdr:twoCellAnchor>
  <xdr:twoCellAnchor>
    <xdr:from>
      <xdr:col>0</xdr:col>
      <xdr:colOff>487973</xdr:colOff>
      <xdr:row>96</xdr:row>
      <xdr:rowOff>25889</xdr:rowOff>
    </xdr:from>
    <xdr:to>
      <xdr:col>2</xdr:col>
      <xdr:colOff>354867</xdr:colOff>
      <xdr:row>99</xdr:row>
      <xdr:rowOff>205155</xdr:rowOff>
    </xdr:to>
    <xdr:sp macro="" textlink="">
      <xdr:nvSpPr>
        <xdr:cNvPr id="103" name="ZoneTexte 102">
          <a:extLst>
            <a:ext uri="{FF2B5EF4-FFF2-40B4-BE49-F238E27FC236}">
              <a16:creationId xmlns:a16="http://schemas.microsoft.com/office/drawing/2014/main" id="{0B68DDA0-1FC8-42EB-9FA3-F1D0B03C6ED9}"/>
            </a:ext>
          </a:extLst>
        </xdr:cNvPr>
        <xdr:cNvSpPr txBox="1"/>
      </xdr:nvSpPr>
      <xdr:spPr>
        <a:xfrm>
          <a:off x="487973" y="25416120"/>
          <a:ext cx="2279894" cy="5700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50">
              <a:solidFill>
                <a:srgbClr val="000059"/>
              </a:solidFill>
              <a:latin typeface="Century Gothic" panose="020B0502020202020204" pitchFamily="34" charset="0"/>
            </a:rPr>
            <a:t>Enter the value that the shares might be worth</a:t>
          </a:r>
        </a:p>
      </xdr:txBody>
    </xdr:sp>
    <xdr:clientData/>
  </xdr:twoCellAnchor>
  <xdr:twoCellAnchor>
    <xdr:from>
      <xdr:col>0</xdr:col>
      <xdr:colOff>416168</xdr:colOff>
      <xdr:row>60</xdr:row>
      <xdr:rowOff>171452</xdr:rowOff>
    </xdr:from>
    <xdr:to>
      <xdr:col>2</xdr:col>
      <xdr:colOff>507999</xdr:colOff>
      <xdr:row>64</xdr:row>
      <xdr:rowOff>91101</xdr:rowOff>
    </xdr:to>
    <xdr:sp macro="" textlink="">
      <xdr:nvSpPr>
        <xdr:cNvPr id="104" name="ZoneTexte 103">
          <a:extLst>
            <a:ext uri="{FF2B5EF4-FFF2-40B4-BE49-F238E27FC236}">
              <a16:creationId xmlns:a16="http://schemas.microsoft.com/office/drawing/2014/main" id="{2B67B925-B431-4448-B1FB-262C284548CD}"/>
            </a:ext>
          </a:extLst>
        </xdr:cNvPr>
        <xdr:cNvSpPr txBox="1"/>
      </xdr:nvSpPr>
      <xdr:spPr>
        <a:xfrm>
          <a:off x="416168" y="15694760"/>
          <a:ext cx="2504831" cy="505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50">
              <a:solidFill>
                <a:srgbClr val="000059"/>
              </a:solidFill>
              <a:latin typeface="Century Gothic" panose="020B0502020202020204" pitchFamily="34" charset="0"/>
            </a:rPr>
            <a:t>Remember you will receive units in the FCPE, not shares.</a:t>
          </a:r>
        </a:p>
      </xdr:txBody>
    </xdr:sp>
    <xdr:clientData/>
  </xdr:twoCellAnchor>
  <xdr:twoCellAnchor>
    <xdr:from>
      <xdr:col>8</xdr:col>
      <xdr:colOff>1366226</xdr:colOff>
      <xdr:row>54</xdr:row>
      <xdr:rowOff>157531</xdr:rowOff>
    </xdr:from>
    <xdr:to>
      <xdr:col>10</xdr:col>
      <xdr:colOff>419343</xdr:colOff>
      <xdr:row>57</xdr:row>
      <xdr:rowOff>97693</xdr:rowOff>
    </xdr:to>
    <xdr:sp macro="" textlink="">
      <xdr:nvSpPr>
        <xdr:cNvPr id="105" name="ZoneTexte 104">
          <a:extLst>
            <a:ext uri="{FF2B5EF4-FFF2-40B4-BE49-F238E27FC236}">
              <a16:creationId xmlns:a16="http://schemas.microsoft.com/office/drawing/2014/main" id="{4F115284-53B1-4E4E-AB42-3DD6B0BA35C6}"/>
            </a:ext>
          </a:extLst>
        </xdr:cNvPr>
        <xdr:cNvSpPr txBox="1"/>
      </xdr:nvSpPr>
      <xdr:spPr>
        <a:xfrm>
          <a:off x="14593764" y="13912608"/>
          <a:ext cx="2501656" cy="91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50">
              <a:solidFill>
                <a:srgbClr val="000059"/>
              </a:solidFill>
              <a:latin typeface="Century Gothic" panose="020B0502020202020204" pitchFamily="34" charset="0"/>
            </a:rPr>
            <a:t> calculated on the basis of the total number of shares invested with the reference price of the share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1528547</xdr:colOff>
      <xdr:row>4</xdr:row>
      <xdr:rowOff>149811</xdr:rowOff>
    </xdr:to>
    <xdr:pic>
      <xdr:nvPicPr>
        <xdr:cNvPr id="2" name="Picture 2">
          <a:extLst>
            <a:ext uri="{FF2B5EF4-FFF2-40B4-BE49-F238E27FC236}">
              <a16:creationId xmlns:a16="http://schemas.microsoft.com/office/drawing/2014/main" id="{E007D8EF-98BF-4EB5-A480-BE66DB25EE2B}"/>
            </a:ext>
          </a:extLst>
        </xdr:cNvPr>
        <xdr:cNvPicPr>
          <a:picLocks noChangeAspect="1"/>
        </xdr:cNvPicPr>
      </xdr:nvPicPr>
      <xdr:blipFill>
        <a:blip xmlns:r="http://schemas.openxmlformats.org/officeDocument/2006/relationships" r:embed="rId1"/>
        <a:stretch>
          <a:fillRect/>
        </a:stretch>
      </xdr:blipFill>
      <xdr:spPr>
        <a:xfrm>
          <a:off x="28575" y="0"/>
          <a:ext cx="2639797" cy="902286"/>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52FA1-43C0-47FD-9FF3-55F4087A5990}">
  <dimension ref="A1:E12"/>
  <sheetViews>
    <sheetView zoomScale="87" zoomScaleNormal="87" workbookViewId="0">
      <selection activeCell="A3" sqref="A3"/>
    </sheetView>
  </sheetViews>
  <sheetFormatPr baseColWidth="10" defaultColWidth="9.1796875" defaultRowHeight="14.5"/>
  <cols>
    <col min="1" max="1" width="32.81640625" customWidth="1"/>
    <col min="2" max="2" width="13.453125" customWidth="1"/>
    <col min="3" max="3" width="31" bestFit="1" customWidth="1"/>
  </cols>
  <sheetData>
    <row r="1" spans="1:5">
      <c r="A1" s="96" t="s">
        <v>0</v>
      </c>
      <c r="B1" s="96" t="s">
        <v>1</v>
      </c>
      <c r="C1" s="96" t="s">
        <v>2</v>
      </c>
      <c r="D1" s="96" t="s">
        <v>3</v>
      </c>
    </row>
    <row r="2" spans="1:5">
      <c r="A2" s="115" t="s">
        <v>108</v>
      </c>
      <c r="B2" s="96"/>
      <c r="C2" s="97" t="s">
        <v>4</v>
      </c>
      <c r="D2" s="96"/>
    </row>
    <row r="3" spans="1:5">
      <c r="A3" s="97" t="s">
        <v>5</v>
      </c>
      <c r="B3" s="98">
        <v>0.2</v>
      </c>
      <c r="C3" s="97" t="s">
        <v>6</v>
      </c>
      <c r="D3" s="98">
        <v>0.08</v>
      </c>
    </row>
    <row r="4" spans="1:5">
      <c r="A4" s="97" t="s">
        <v>7</v>
      </c>
      <c r="B4" s="98">
        <v>0.4</v>
      </c>
      <c r="C4" s="97" t="s">
        <v>8</v>
      </c>
      <c r="D4" s="98">
        <v>0.02</v>
      </c>
    </row>
    <row r="5" spans="1:5">
      <c r="A5" s="97" t="s">
        <v>9</v>
      </c>
      <c r="B5" s="98">
        <v>0.45</v>
      </c>
      <c r="C5" s="97" t="s">
        <v>10</v>
      </c>
      <c r="D5" s="98">
        <v>0.02</v>
      </c>
    </row>
    <row r="6" spans="1:5">
      <c r="A6" s="97" t="s">
        <v>11</v>
      </c>
      <c r="B6" s="98">
        <v>0.19</v>
      </c>
      <c r="C6" s="97" t="s">
        <v>6</v>
      </c>
      <c r="D6" s="98">
        <v>0.08</v>
      </c>
    </row>
    <row r="7" spans="1:5">
      <c r="A7" s="97" t="s">
        <v>12</v>
      </c>
      <c r="B7" s="98">
        <v>0.2</v>
      </c>
      <c r="C7" s="97" t="s">
        <v>13</v>
      </c>
      <c r="D7" s="98">
        <v>0.08</v>
      </c>
    </row>
    <row r="8" spans="1:5">
      <c r="A8" s="97" t="s">
        <v>14</v>
      </c>
      <c r="B8" s="98">
        <v>0.21</v>
      </c>
      <c r="C8" s="97" t="s">
        <v>15</v>
      </c>
      <c r="D8" s="98">
        <v>0.08</v>
      </c>
      <c r="E8" s="92"/>
    </row>
    <row r="9" spans="1:5">
      <c r="A9" s="97" t="s">
        <v>16</v>
      </c>
      <c r="B9" s="98">
        <v>0.42</v>
      </c>
      <c r="C9" s="97" t="s">
        <v>17</v>
      </c>
      <c r="D9" s="98">
        <v>0.08</v>
      </c>
    </row>
    <row r="10" spans="1:5">
      <c r="A10" s="97" t="s">
        <v>18</v>
      </c>
      <c r="B10" s="98">
        <v>0.42</v>
      </c>
      <c r="C10" s="97" t="s">
        <v>8</v>
      </c>
      <c r="D10" s="98">
        <v>0.02</v>
      </c>
    </row>
    <row r="11" spans="1:5">
      <c r="A11" s="97" t="s">
        <v>19</v>
      </c>
      <c r="B11" s="98">
        <v>0.45</v>
      </c>
      <c r="C11" s="97" t="s">
        <v>20</v>
      </c>
      <c r="D11" s="98">
        <v>0.02</v>
      </c>
    </row>
    <row r="12" spans="1:5">
      <c r="A12" s="97" t="s">
        <v>21</v>
      </c>
      <c r="B12" s="98">
        <v>0.48</v>
      </c>
      <c r="C12" s="97" t="s">
        <v>10</v>
      </c>
      <c r="D12" s="98">
        <v>0.02</v>
      </c>
    </row>
  </sheetData>
  <sheetProtection algorithmName="SHA-512" hashValue="RrhrdgPErxwPZWCqZtMnCTy2GOaJfrtn49e+/fnYlp9hne4/6SmoiKjAOzzhj0O/g7lRZuYMUHOeK/f1RZk1rA==" saltValue="P0MMP+A2gXyjxN1Ufbzj5A==" spinCount="100000" sheet="1" objects="1" scenarios="1" selectLockedCells="1" selectUnlockedCells="1"/>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4587-B67D-478A-A9FE-4B9A3521C311}">
  <sheetPr codeName="Feuil3">
    <pageSetUpPr fitToPage="1"/>
  </sheetPr>
  <dimension ref="A3:L131"/>
  <sheetViews>
    <sheetView showGridLines="0" tabSelected="1" zoomScale="85" zoomScaleNormal="85" workbookViewId="0">
      <selection activeCell="F40" sqref="F40"/>
    </sheetView>
  </sheetViews>
  <sheetFormatPr baseColWidth="10" defaultColWidth="11.453125" defaultRowHeight="14.5"/>
  <cols>
    <col min="2" max="2" width="24.7265625" customWidth="1"/>
    <col min="3" max="3" width="20.54296875" customWidth="1"/>
    <col min="4" max="4" width="30.81640625" customWidth="1"/>
    <col min="5" max="5" width="28" customWidth="1"/>
    <col min="6" max="6" width="28.1796875" customWidth="1"/>
    <col min="7" max="7" width="29.1796875" customWidth="1"/>
    <col min="8" max="8" width="25.453125" customWidth="1"/>
    <col min="9" max="9" width="25.1796875" customWidth="1"/>
    <col min="10" max="10" width="26.54296875" customWidth="1"/>
    <col min="11" max="11" width="16.81640625" bestFit="1" customWidth="1"/>
    <col min="12" max="12" width="9.1796875" customWidth="1"/>
  </cols>
  <sheetData>
    <row r="3" spans="1:10" ht="49">
      <c r="D3" s="44"/>
      <c r="F3" s="45"/>
    </row>
    <row r="4" spans="1:10" ht="33.5">
      <c r="B4" s="46"/>
      <c r="C4" s="46"/>
      <c r="D4" s="47"/>
      <c r="F4" s="48" t="s">
        <v>22</v>
      </c>
    </row>
    <row r="5" spans="1:10">
      <c r="A5" s="49"/>
      <c r="B5" s="50"/>
      <c r="C5" s="50"/>
      <c r="D5" s="46"/>
    </row>
    <row r="6" spans="1:10" ht="21">
      <c r="A6" s="49"/>
      <c r="B6" s="50"/>
      <c r="C6" s="50"/>
      <c r="D6" s="46"/>
      <c r="E6" s="15"/>
      <c r="F6" s="85" t="s">
        <v>23</v>
      </c>
      <c r="H6" s="51"/>
    </row>
    <row r="7" spans="1:10" ht="21">
      <c r="A7" s="49"/>
      <c r="B7" s="52"/>
      <c r="C7" s="53"/>
      <c r="D7" s="46"/>
      <c r="F7" s="117" t="s">
        <v>109</v>
      </c>
      <c r="H7" s="35"/>
      <c r="I7" s="54"/>
      <c r="J7" s="55"/>
    </row>
    <row r="8" spans="1:10" s="60" customFormat="1" ht="21">
      <c r="A8" s="56"/>
      <c r="B8" s="57"/>
      <c r="C8" s="58"/>
      <c r="D8" s="59"/>
    </row>
    <row r="9" spans="1:10" s="60" customFormat="1" ht="21">
      <c r="A9" s="56"/>
      <c r="B9" s="57"/>
      <c r="C9" s="58"/>
      <c r="D9" s="59"/>
    </row>
    <row r="10" spans="1:10" s="60" customFormat="1" ht="21">
      <c r="A10" s="56"/>
      <c r="B10" s="57"/>
      <c r="C10" s="58"/>
      <c r="D10" s="59"/>
      <c r="H10" s="137"/>
    </row>
    <row r="11" spans="1:10" ht="36" customHeight="1">
      <c r="B11" s="46"/>
      <c r="C11" s="61"/>
      <c r="D11" s="86" t="s">
        <v>24</v>
      </c>
      <c r="E11" s="143">
        <v>24.074999999999999</v>
      </c>
      <c r="F11" s="2">
        <v>0.3</v>
      </c>
      <c r="G11" s="3">
        <f>ROUNDUP(E11-(E11*F11),2)</f>
        <v>16.860000000000003</v>
      </c>
      <c r="H11" s="138"/>
    </row>
    <row r="12" spans="1:10" ht="18.5">
      <c r="C12" s="62"/>
      <c r="D12" s="63"/>
      <c r="H12" s="64"/>
    </row>
    <row r="13" spans="1:10" ht="27.75" customHeight="1">
      <c r="C13" s="62"/>
      <c r="D13" s="63"/>
      <c r="F13" s="87" t="s">
        <v>25</v>
      </c>
      <c r="H13" s="64"/>
      <c r="I13" s="128" t="s">
        <v>26</v>
      </c>
      <c r="J13" s="128"/>
    </row>
    <row r="14" spans="1:10" ht="17.5">
      <c r="I14" s="74"/>
    </row>
    <row r="15" spans="1:10" ht="22.5">
      <c r="E15" s="82">
        <f>E11*I15</f>
        <v>20.8320975</v>
      </c>
      <c r="G15" s="82">
        <f>I15*G11</f>
        <v>14.588958000000002</v>
      </c>
      <c r="I15" s="144">
        <v>0.86529999999999996</v>
      </c>
      <c r="J15" s="75">
        <v>1</v>
      </c>
    </row>
    <row r="19" spans="3:9" ht="35.25" customHeight="1">
      <c r="C19" s="129" t="s">
        <v>112</v>
      </c>
      <c r="D19" s="129"/>
      <c r="E19" s="129"/>
      <c r="F19" s="129"/>
      <c r="G19" s="129"/>
      <c r="H19" s="129"/>
      <c r="I19" s="129"/>
    </row>
    <row r="20" spans="3:9" ht="18" customHeight="1">
      <c r="C20" s="72"/>
      <c r="D20" s="72"/>
      <c r="E20" s="72"/>
      <c r="F20" s="72"/>
      <c r="G20" s="72"/>
      <c r="H20" s="72"/>
      <c r="I20" s="72"/>
    </row>
    <row r="22" spans="3:9" ht="17.5">
      <c r="C22" s="15"/>
      <c r="D22" s="39" t="s">
        <v>27</v>
      </c>
      <c r="E22" s="15"/>
      <c r="F22" s="15"/>
      <c r="G22" s="29" t="s">
        <v>94</v>
      </c>
      <c r="H22" s="15"/>
    </row>
    <row r="23" spans="3:9" ht="36.75" customHeight="1">
      <c r="C23" s="15"/>
      <c r="D23" s="39"/>
      <c r="E23" s="15"/>
      <c r="F23" s="136" t="s">
        <v>114</v>
      </c>
      <c r="G23" s="136"/>
      <c r="H23" s="136"/>
    </row>
    <row r="24" spans="3:9">
      <c r="C24" s="15"/>
      <c r="D24" s="15"/>
      <c r="E24" s="15"/>
      <c r="F24" s="15"/>
      <c r="G24" s="15"/>
      <c r="H24" s="15"/>
      <c r="I24" s="15"/>
    </row>
    <row r="25" spans="3:9" ht="22.5">
      <c r="C25" s="39"/>
      <c r="D25" s="102"/>
      <c r="E25" s="15"/>
      <c r="F25" s="15"/>
      <c r="G25" s="80">
        <f>(G28*I15)/J15</f>
        <v>0</v>
      </c>
      <c r="H25" s="15"/>
    </row>
    <row r="26" spans="3:9">
      <c r="C26" s="15"/>
      <c r="D26" s="15"/>
      <c r="E26" s="15"/>
      <c r="F26" s="15"/>
      <c r="G26" s="15"/>
      <c r="H26" s="15"/>
    </row>
    <row r="27" spans="3:9">
      <c r="C27" s="15"/>
      <c r="D27" s="15"/>
      <c r="E27" s="15"/>
      <c r="F27" s="15"/>
      <c r="G27" s="15"/>
      <c r="H27" s="15"/>
    </row>
    <row r="28" spans="3:9" ht="22.5">
      <c r="C28" s="29" t="s">
        <v>28</v>
      </c>
      <c r="D28" s="103">
        <f>(D25*J15)/I15</f>
        <v>0</v>
      </c>
      <c r="E28" s="15"/>
      <c r="F28" s="15"/>
      <c r="G28" s="78">
        <f>IF(D28/4&gt;50000,50000,D28/4)</f>
        <v>0</v>
      </c>
      <c r="H28" s="15"/>
    </row>
    <row r="29" spans="3:9">
      <c r="C29" s="15"/>
      <c r="D29" s="15"/>
      <c r="E29" s="15"/>
      <c r="F29" s="15"/>
      <c r="G29" s="15"/>
      <c r="H29" s="15"/>
    </row>
    <row r="30" spans="3:9">
      <c r="C30" s="15"/>
      <c r="D30" s="15"/>
      <c r="E30" s="15"/>
      <c r="F30" s="15"/>
      <c r="G30" s="15"/>
      <c r="H30" s="15"/>
    </row>
    <row r="31" spans="3:9">
      <c r="C31" s="15"/>
      <c r="D31" s="15"/>
      <c r="E31" s="15"/>
      <c r="F31" s="15"/>
      <c r="G31" s="15"/>
      <c r="H31" s="15"/>
    </row>
    <row r="34" spans="1:9" ht="22.5" customHeight="1">
      <c r="C34" s="129" t="s">
        <v>29</v>
      </c>
      <c r="D34" s="129"/>
      <c r="E34" s="129"/>
      <c r="F34" s="129"/>
      <c r="G34" s="129"/>
      <c r="H34" s="129"/>
      <c r="I34" s="129"/>
    </row>
    <row r="35" spans="1:9" ht="15" customHeight="1">
      <c r="E35" s="15"/>
      <c r="F35" s="41" t="s">
        <v>30</v>
      </c>
      <c r="G35" s="42"/>
      <c r="H35" s="43"/>
    </row>
    <row r="36" spans="1:9" ht="19">
      <c r="E36" s="15"/>
      <c r="F36" s="42"/>
      <c r="G36" s="42"/>
      <c r="H36" s="43"/>
    </row>
    <row r="37" spans="1:9">
      <c r="E37" s="15"/>
      <c r="F37" s="15"/>
      <c r="G37" s="15"/>
    </row>
    <row r="38" spans="1:9" ht="17.5">
      <c r="E38" s="15"/>
      <c r="F38" s="39" t="s">
        <v>31</v>
      </c>
      <c r="G38" s="15"/>
    </row>
    <row r="39" spans="1:9">
      <c r="A39" s="107"/>
      <c r="E39" s="15"/>
      <c r="F39" s="15"/>
      <c r="G39" s="15"/>
    </row>
    <row r="40" spans="1:9" ht="19.5">
      <c r="A40" s="15"/>
      <c r="E40" s="39"/>
      <c r="F40" s="81"/>
      <c r="G40" s="15"/>
    </row>
    <row r="41" spans="1:9">
      <c r="A41" s="15"/>
      <c r="E41" s="15"/>
      <c r="F41" s="15"/>
      <c r="G41" s="15"/>
    </row>
    <row r="42" spans="1:9" ht="15.5">
      <c r="A42" s="15"/>
      <c r="E42" s="15"/>
      <c r="F42" s="28"/>
      <c r="G42" s="15"/>
    </row>
    <row r="43" spans="1:9" ht="19.5">
      <c r="E43" s="29" t="s">
        <v>28</v>
      </c>
      <c r="F43" s="73">
        <f>F40/I15</f>
        <v>0</v>
      </c>
      <c r="G43" s="29"/>
    </row>
    <row r="44" spans="1:9">
      <c r="E44" s="15"/>
      <c r="F44" s="15"/>
      <c r="G44" s="15"/>
    </row>
    <row r="45" spans="1:9">
      <c r="E45" s="15"/>
      <c r="F45" s="118" t="str">
        <f>IF(F43&lt;50,"Amount indicated less than the minimum required",IF(F43&gt;50000,"Exceeds maximum amount - please amend",IF(F43&gt;G25,"Exceeds maximum amount - please amend","")))</f>
        <v>Amount indicated less than the minimum required</v>
      </c>
    </row>
    <row r="46" spans="1:9">
      <c r="E46" s="15"/>
      <c r="F46" s="15"/>
      <c r="G46" s="15"/>
    </row>
    <row r="48" spans="1:9" ht="22.5" customHeight="1">
      <c r="C48" s="129" t="s">
        <v>32</v>
      </c>
      <c r="D48" s="129"/>
      <c r="E48" s="129"/>
      <c r="F48" s="129"/>
      <c r="G48" s="129"/>
      <c r="H48" s="129"/>
      <c r="I48" s="129"/>
    </row>
    <row r="49" spans="2:11" ht="22.5" customHeight="1">
      <c r="C49" s="72"/>
      <c r="D49" s="72"/>
      <c r="E49" s="72"/>
      <c r="G49" s="72"/>
      <c r="H49" s="72"/>
      <c r="I49" s="72"/>
    </row>
    <row r="51" spans="2:11" ht="17.5">
      <c r="B51" s="40" t="s">
        <v>33</v>
      </c>
      <c r="C51" s="15"/>
      <c r="D51" s="29" t="s">
        <v>34</v>
      </c>
      <c r="E51" s="15"/>
      <c r="F51" s="29" t="s">
        <v>93</v>
      </c>
      <c r="G51" s="15"/>
      <c r="H51" s="29" t="s">
        <v>35</v>
      </c>
      <c r="I51" s="15"/>
      <c r="J51" s="29" t="s">
        <v>87</v>
      </c>
      <c r="K51" s="15"/>
    </row>
    <row r="52" spans="2:11" ht="17.5">
      <c r="B52" s="79" t="s">
        <v>36</v>
      </c>
      <c r="C52" s="15"/>
      <c r="D52" s="30" t="s">
        <v>37</v>
      </c>
      <c r="E52" s="15"/>
      <c r="F52" s="30" t="s">
        <v>92</v>
      </c>
      <c r="G52" s="15"/>
      <c r="H52" s="29" t="s">
        <v>91</v>
      </c>
      <c r="I52" s="15"/>
      <c r="J52" s="29" t="s">
        <v>88</v>
      </c>
      <c r="K52" s="15"/>
    </row>
    <row r="54" spans="2:11" ht="23.5">
      <c r="B54" s="26">
        <f>IF(F43&gt;G28,G28,F43)</f>
        <v>0</v>
      </c>
      <c r="D54" s="31">
        <f>+B54/G11</f>
        <v>0</v>
      </c>
      <c r="F54" s="32">
        <f>ROUNDDOWN(D54/10,0)</f>
        <v>0</v>
      </c>
      <c r="H54" s="31">
        <f>+D54+F54</f>
        <v>0</v>
      </c>
      <c r="J54" s="26">
        <f>+H54*E11</f>
        <v>0</v>
      </c>
    </row>
    <row r="56" spans="2:11" ht="43.5" customHeight="1">
      <c r="F56" s="108"/>
      <c r="J56" s="139"/>
      <c r="K56" s="119"/>
    </row>
    <row r="57" spans="2:11" ht="17.5">
      <c r="B57" s="29" t="s">
        <v>35</v>
      </c>
      <c r="D57" s="29" t="s">
        <v>89</v>
      </c>
      <c r="F57" s="133" t="s">
        <v>38</v>
      </c>
      <c r="H57" s="133" t="s">
        <v>39</v>
      </c>
      <c r="J57" s="139"/>
    </row>
    <row r="58" spans="2:11" ht="17.5">
      <c r="B58" s="29" t="s">
        <v>91</v>
      </c>
      <c r="D58" s="29" t="s">
        <v>90</v>
      </c>
      <c r="F58" s="133"/>
      <c r="H58" s="133"/>
    </row>
    <row r="59" spans="2:11" ht="19.5">
      <c r="H59" s="73">
        <f>D60-F60</f>
        <v>0</v>
      </c>
    </row>
    <row r="60" spans="2:11" ht="23.5">
      <c r="B60" s="31">
        <f>H54</f>
        <v>0</v>
      </c>
      <c r="D60" s="121">
        <f>H54*E11</f>
        <v>0</v>
      </c>
      <c r="F60" s="26">
        <f>F43</f>
        <v>0</v>
      </c>
      <c r="H60" s="91">
        <f>H59*I15</f>
        <v>0</v>
      </c>
    </row>
    <row r="62" spans="2:11">
      <c r="B62" s="101"/>
    </row>
    <row r="63" spans="2:11">
      <c r="B63" s="101"/>
    </row>
    <row r="64" spans="2:11">
      <c r="B64" s="101"/>
    </row>
    <row r="66" spans="1:11" ht="36" customHeight="1">
      <c r="A66" s="122"/>
      <c r="B66" s="123" t="s">
        <v>40</v>
      </c>
      <c r="C66" s="101"/>
      <c r="D66" s="29" t="s">
        <v>41</v>
      </c>
      <c r="F66" s="29" t="s">
        <v>39</v>
      </c>
      <c r="H66" s="134" t="s">
        <v>42</v>
      </c>
      <c r="I66" s="134"/>
    </row>
    <row r="67" spans="1:11" ht="23.5">
      <c r="A67" s="116"/>
      <c r="B67" s="126" t="s">
        <v>108</v>
      </c>
      <c r="D67" s="65">
        <f>_xlfn.XLOOKUP(B67,'UK tax rates'!A2:A12,'UK tax rates'!B2:B12)</f>
        <v>0</v>
      </c>
      <c r="F67" s="90"/>
      <c r="H67" s="91">
        <f>F68*D67</f>
        <v>0</v>
      </c>
      <c r="I67" s="29" t="s">
        <v>43</v>
      </c>
    </row>
    <row r="68" spans="1:11" ht="23.5">
      <c r="F68" s="91">
        <f>H60</f>
        <v>0</v>
      </c>
      <c r="H68" s="91">
        <f>F68*D69</f>
        <v>0</v>
      </c>
      <c r="I68" s="29" t="s">
        <v>44</v>
      </c>
    </row>
    <row r="69" spans="1:11" ht="23.5">
      <c r="B69" s="120" t="s">
        <v>4</v>
      </c>
      <c r="D69" s="65">
        <f>_xlfn.XLOOKUP(B67,'UK tax rates'!A2:A12,'UK tax rates'!D2:D12)</f>
        <v>0</v>
      </c>
    </row>
    <row r="71" spans="1:11" ht="17.5">
      <c r="B71" s="94" t="s">
        <v>45</v>
      </c>
    </row>
    <row r="72" spans="1:11" ht="17.5">
      <c r="B72" s="94"/>
      <c r="C72" s="99"/>
      <c r="D72" s="100"/>
      <c r="E72" s="100"/>
    </row>
    <row r="73" spans="1:11" ht="73.5" customHeight="1">
      <c r="A73" s="94" t="s">
        <v>86</v>
      </c>
      <c r="D73" s="109" t="s">
        <v>46</v>
      </c>
      <c r="F73" s="110">
        <f>H67+H68</f>
        <v>0</v>
      </c>
      <c r="H73" s="132" t="s">
        <v>113</v>
      </c>
      <c r="I73" s="132"/>
      <c r="J73" s="132"/>
      <c r="K73" s="132"/>
    </row>
    <row r="75" spans="1:11">
      <c r="B75" s="15"/>
      <c r="C75" s="15"/>
      <c r="D75" s="15"/>
      <c r="E75" s="15"/>
      <c r="F75" s="15"/>
      <c r="G75" s="15"/>
      <c r="H75" s="33"/>
      <c r="I75" s="15"/>
      <c r="J75" s="15"/>
    </row>
    <row r="76" spans="1:11" ht="16">
      <c r="B76" s="130"/>
      <c r="C76" s="130"/>
      <c r="D76" s="130"/>
      <c r="E76" s="130"/>
      <c r="F76" s="130"/>
      <c r="G76" s="130"/>
      <c r="H76" s="130"/>
      <c r="I76" s="130"/>
      <c r="J76" s="130"/>
    </row>
    <row r="77" spans="1:11" ht="23">
      <c r="C77" s="131" t="s">
        <v>47</v>
      </c>
      <c r="D77" s="131"/>
      <c r="E77" s="131"/>
      <c r="F77" s="131"/>
      <c r="G77" s="131"/>
      <c r="H77" s="131"/>
      <c r="I77" s="131"/>
    </row>
    <row r="78" spans="1:11">
      <c r="C78" s="67"/>
      <c r="D78" s="67"/>
      <c r="E78" s="67"/>
      <c r="F78" s="67"/>
      <c r="G78" s="67"/>
      <c r="H78" s="67"/>
      <c r="I78" s="67"/>
    </row>
    <row r="79" spans="1:11">
      <c r="C79" s="67"/>
      <c r="D79" s="67"/>
      <c r="E79" s="67"/>
      <c r="F79" s="67"/>
      <c r="G79" s="67"/>
      <c r="H79" s="67"/>
      <c r="I79" s="67"/>
    </row>
    <row r="80" spans="1:11" ht="17">
      <c r="B80" s="34"/>
      <c r="C80" s="68"/>
      <c r="D80" s="67"/>
      <c r="E80" s="68"/>
      <c r="F80" s="68"/>
      <c r="G80" s="68"/>
      <c r="H80" s="67"/>
      <c r="I80" s="68"/>
      <c r="J80" s="34"/>
    </row>
    <row r="81" spans="2:11" ht="15.65" customHeight="1">
      <c r="C81" s="67"/>
      <c r="D81" s="67"/>
      <c r="E81" s="67"/>
      <c r="F81" s="67"/>
      <c r="G81" s="67"/>
      <c r="H81" s="67"/>
      <c r="I81" s="67"/>
    </row>
    <row r="82" spans="2:11" ht="15.5">
      <c r="C82" s="67"/>
      <c r="D82" s="67"/>
      <c r="E82" s="69"/>
      <c r="F82" s="67"/>
      <c r="G82" s="69"/>
      <c r="H82" s="67"/>
      <c r="I82" s="67"/>
    </row>
    <row r="83" spans="2:11" ht="25">
      <c r="C83" s="67"/>
      <c r="D83" s="67"/>
      <c r="E83" s="93">
        <f>H60-F73</f>
        <v>0</v>
      </c>
      <c r="F83" s="77"/>
      <c r="G83" s="70" t="e">
        <f>E83/F40</f>
        <v>#DIV/0!</v>
      </c>
      <c r="H83" s="71"/>
      <c r="I83" s="67"/>
      <c r="J83" s="66"/>
    </row>
    <row r="84" spans="2:11" ht="26.25" customHeight="1">
      <c r="C84" s="140" t="s">
        <v>48</v>
      </c>
      <c r="D84" s="140"/>
      <c r="E84" s="140"/>
      <c r="F84" s="140"/>
      <c r="G84" s="140"/>
      <c r="H84" s="140"/>
      <c r="I84" s="140"/>
    </row>
    <row r="85" spans="2:11" ht="25">
      <c r="E85" s="4"/>
      <c r="F85" s="35"/>
      <c r="G85" s="9"/>
      <c r="H85" s="14"/>
    </row>
    <row r="86" spans="2:11" ht="22.5" customHeight="1">
      <c r="B86" s="129" t="s">
        <v>49</v>
      </c>
      <c r="C86" s="129"/>
      <c r="D86" s="129"/>
      <c r="E86" s="129"/>
      <c r="F86" s="129"/>
      <c r="G86" s="129"/>
      <c r="H86" s="129"/>
      <c r="I86" s="129"/>
      <c r="J86" s="129"/>
    </row>
    <row r="87" spans="2:11" ht="25.5">
      <c r="E87" s="4"/>
      <c r="F87" s="36" t="s">
        <v>97</v>
      </c>
      <c r="G87" s="9"/>
      <c r="H87" s="14"/>
    </row>
    <row r="88" spans="2:11" ht="25">
      <c r="E88" s="4"/>
      <c r="F88" s="35"/>
      <c r="G88" s="9"/>
      <c r="H88" s="14"/>
    </row>
    <row r="89" spans="2:11" ht="17.5">
      <c r="B89" s="15"/>
      <c r="C89" s="15"/>
      <c r="D89" s="15"/>
      <c r="E89" s="37"/>
      <c r="F89" s="38" t="s">
        <v>50</v>
      </c>
      <c r="G89" s="15"/>
      <c r="H89" s="33"/>
      <c r="I89" s="15"/>
      <c r="J89" s="15"/>
      <c r="K89" s="15"/>
    </row>
    <row r="90" spans="2:11" ht="17.5">
      <c r="B90" s="15"/>
      <c r="C90" s="15"/>
      <c r="D90" s="15"/>
      <c r="E90" s="37"/>
      <c r="F90" s="38"/>
      <c r="G90" s="15"/>
      <c r="H90" s="33"/>
      <c r="I90" s="15"/>
      <c r="J90" s="15"/>
      <c r="K90" s="15"/>
    </row>
    <row r="91" spans="2:11" ht="17.5">
      <c r="B91" s="15"/>
      <c r="C91" s="15"/>
      <c r="D91" s="15"/>
      <c r="E91" s="37"/>
      <c r="F91" s="38"/>
      <c r="G91" s="15"/>
      <c r="H91" s="33"/>
      <c r="I91" s="15"/>
      <c r="J91" s="15"/>
      <c r="K91" s="15"/>
    </row>
    <row r="92" spans="2:11" ht="17.5">
      <c r="B92" s="39" t="s">
        <v>51</v>
      </c>
      <c r="C92" s="15"/>
      <c r="D92" s="29" t="s">
        <v>52</v>
      </c>
      <c r="E92" s="15"/>
      <c r="F92" s="29" t="s">
        <v>102</v>
      </c>
      <c r="G92" s="15"/>
      <c r="H92" s="76" t="s">
        <v>99</v>
      </c>
      <c r="I92" s="15"/>
      <c r="J92" s="29" t="s">
        <v>54</v>
      </c>
      <c r="K92" s="15"/>
    </row>
    <row r="93" spans="2:11" ht="17.5">
      <c r="B93" s="39" t="s">
        <v>98</v>
      </c>
      <c r="C93" s="15"/>
      <c r="D93" s="29" t="s">
        <v>101</v>
      </c>
      <c r="E93" s="15"/>
      <c r="F93" s="76" t="s">
        <v>103</v>
      </c>
      <c r="G93" s="15"/>
      <c r="H93" s="76" t="s">
        <v>100</v>
      </c>
      <c r="I93" s="15"/>
      <c r="J93" s="29" t="s">
        <v>56</v>
      </c>
      <c r="K93" s="15"/>
    </row>
    <row r="95" spans="2:11" ht="23.5">
      <c r="B95" s="10"/>
      <c r="D95" s="25">
        <f>IF(B95&lt;E11,-(1-(B95/E11)),IF(B95=E11,"0%",(B95/E11)-1))</f>
        <v>-1</v>
      </c>
      <c r="F95" s="26">
        <f>+$H$54*B95</f>
        <v>0</v>
      </c>
      <c r="H95" s="27">
        <f>+F95-$B$54</f>
        <v>0</v>
      </c>
      <c r="J95" s="65" t="e">
        <f>+H95/B54</f>
        <v>#DIV/0!</v>
      </c>
    </row>
    <row r="97" spans="2:12">
      <c r="B97" s="101"/>
      <c r="H97" s="14"/>
    </row>
    <row r="98" spans="2:12">
      <c r="B98" s="101"/>
      <c r="H98" s="14"/>
    </row>
    <row r="99" spans="2:12">
      <c r="B99" s="105"/>
      <c r="H99" s="14"/>
    </row>
    <row r="100" spans="2:12" ht="17.5">
      <c r="D100" s="76" t="s">
        <v>53</v>
      </c>
      <c r="F100" s="76" t="s">
        <v>57</v>
      </c>
      <c r="H100" s="76" t="s">
        <v>53</v>
      </c>
    </row>
    <row r="101" spans="2:12" ht="18" customHeight="1">
      <c r="D101" s="76" t="s">
        <v>55</v>
      </c>
      <c r="F101" s="76" t="s">
        <v>58</v>
      </c>
      <c r="H101" s="76" t="s">
        <v>59</v>
      </c>
      <c r="J101" s="136"/>
      <c r="K101" s="136"/>
      <c r="L101" s="136"/>
    </row>
    <row r="102" spans="2:12" ht="22.5" customHeight="1">
      <c r="D102" s="76"/>
      <c r="F102" s="76"/>
      <c r="H102" s="76"/>
      <c r="J102" s="136"/>
      <c r="K102" s="136"/>
      <c r="L102" s="136"/>
    </row>
    <row r="103" spans="2:12" ht="23.5">
      <c r="D103" s="27">
        <f>H95</f>
        <v>0</v>
      </c>
      <c r="F103" s="27">
        <f>H59</f>
        <v>0</v>
      </c>
      <c r="H103" s="27">
        <f>D103-F103</f>
        <v>0</v>
      </c>
      <c r="J103" s="136"/>
      <c r="K103" s="136"/>
      <c r="L103" s="136"/>
    </row>
    <row r="104" spans="2:12" ht="17.5">
      <c r="D104" s="76"/>
      <c r="F104" s="76"/>
      <c r="H104" s="76"/>
      <c r="J104" s="136"/>
      <c r="K104" s="136"/>
      <c r="L104" s="136"/>
    </row>
    <row r="105" spans="2:12">
      <c r="B105" s="15"/>
      <c r="C105" s="15"/>
      <c r="D105" s="15"/>
      <c r="E105" s="15"/>
      <c r="F105" s="15"/>
      <c r="G105" s="15"/>
      <c r="H105" s="15"/>
      <c r="I105" s="15"/>
      <c r="J105" s="15"/>
    </row>
    <row r="106" spans="2:12">
      <c r="B106" s="15"/>
      <c r="C106" s="15"/>
      <c r="D106" s="15"/>
      <c r="E106" s="15"/>
      <c r="F106" s="15"/>
      <c r="G106" s="15"/>
      <c r="H106" s="15"/>
      <c r="I106" s="15"/>
      <c r="J106" s="15"/>
    </row>
    <row r="107" spans="2:12" ht="23.5">
      <c r="B107" s="135" t="s">
        <v>60</v>
      </c>
      <c r="C107" s="135"/>
      <c r="D107" s="135"/>
      <c r="E107" s="135"/>
      <c r="F107" s="135"/>
      <c r="G107" s="135"/>
      <c r="H107" s="135"/>
      <c r="I107" s="15"/>
      <c r="J107" s="15"/>
    </row>
    <row r="108" spans="2:12" ht="12" customHeight="1">
      <c r="B108" s="15"/>
      <c r="C108" s="15"/>
      <c r="D108" s="16"/>
      <c r="E108" s="16"/>
      <c r="F108" s="16"/>
      <c r="G108" s="16"/>
      <c r="H108" s="16"/>
      <c r="I108" s="15"/>
      <c r="J108" s="15"/>
    </row>
    <row r="109" spans="2:12" ht="71.25" customHeight="1">
      <c r="B109" s="17" t="s">
        <v>61</v>
      </c>
      <c r="C109" s="18" t="s">
        <v>62</v>
      </c>
      <c r="D109" s="19" t="s">
        <v>63</v>
      </c>
      <c r="E109" s="19" t="s">
        <v>64</v>
      </c>
      <c r="F109" s="20" t="s">
        <v>65</v>
      </c>
      <c r="G109" s="88" t="s">
        <v>66</v>
      </c>
      <c r="H109" s="88" t="s">
        <v>67</v>
      </c>
      <c r="I109" s="15"/>
      <c r="J109" s="15"/>
    </row>
    <row r="110" spans="2:12" ht="16">
      <c r="B110" s="21">
        <v>-0.4</v>
      </c>
      <c r="C110" s="5">
        <f>+$E$11*(1+B110)</f>
        <v>14.444999999999999</v>
      </c>
      <c r="D110" s="13">
        <f t="shared" ref="D110:D117" si="0">+$H$54*C110</f>
        <v>0</v>
      </c>
      <c r="E110" s="6">
        <f t="shared" ref="E110:E117" si="1">+D110-$B$54</f>
        <v>0</v>
      </c>
      <c r="F110" s="1" t="e">
        <f>+E110/$B$54</f>
        <v>#DIV/0!</v>
      </c>
      <c r="G110" s="89">
        <f>E110-$F$103</f>
        <v>0</v>
      </c>
      <c r="H110" s="89">
        <f>G110*$I$113</f>
        <v>0</v>
      </c>
      <c r="I110" s="15"/>
      <c r="J110" s="15"/>
    </row>
    <row r="111" spans="2:12" ht="17.5">
      <c r="B111" s="21">
        <v>-0.3</v>
      </c>
      <c r="C111" s="7">
        <f t="shared" ref="C111:C117" si="2">+$E$11*(1+B111)</f>
        <v>16.852499999999999</v>
      </c>
      <c r="D111" s="6">
        <f t="shared" si="0"/>
        <v>0</v>
      </c>
      <c r="E111" s="6">
        <f t="shared" si="1"/>
        <v>0</v>
      </c>
      <c r="F111" s="1" t="e">
        <f t="shared" ref="F111:F117" si="3">+E111/$B$54</f>
        <v>#DIV/0!</v>
      </c>
      <c r="G111" s="89">
        <f t="shared" ref="G111:G117" si="4">E111-$F$103</f>
        <v>0</v>
      </c>
      <c r="H111" s="89">
        <f t="shared" ref="H111:H117" si="5">G111*$I$113</f>
        <v>0</v>
      </c>
      <c r="I111" s="127" t="s">
        <v>95</v>
      </c>
      <c r="J111" s="128"/>
    </row>
    <row r="112" spans="2:12" ht="17.5">
      <c r="B112" s="21">
        <v>-0.2</v>
      </c>
      <c r="C112" s="7">
        <f t="shared" si="2"/>
        <v>19.260000000000002</v>
      </c>
      <c r="D112" s="6">
        <f t="shared" si="0"/>
        <v>0</v>
      </c>
      <c r="E112" s="6">
        <f t="shared" si="1"/>
        <v>0</v>
      </c>
      <c r="F112" s="1" t="e">
        <f t="shared" si="3"/>
        <v>#DIV/0!</v>
      </c>
      <c r="G112" s="89">
        <f t="shared" si="4"/>
        <v>0</v>
      </c>
      <c r="H112" s="89">
        <f t="shared" si="5"/>
        <v>0</v>
      </c>
      <c r="I112" s="74"/>
    </row>
    <row r="113" spans="2:10" ht="17.5">
      <c r="B113" s="21">
        <v>-0.1</v>
      </c>
      <c r="C113" s="7">
        <f t="shared" si="2"/>
        <v>21.6675</v>
      </c>
      <c r="D113" s="6">
        <f t="shared" si="0"/>
        <v>0</v>
      </c>
      <c r="E113" s="6">
        <f t="shared" si="1"/>
        <v>0</v>
      </c>
      <c r="F113" s="1" t="e">
        <f t="shared" si="3"/>
        <v>#DIV/0!</v>
      </c>
      <c r="G113" s="89">
        <f t="shared" si="4"/>
        <v>0</v>
      </c>
      <c r="H113" s="89">
        <f t="shared" si="5"/>
        <v>0</v>
      </c>
      <c r="I113" s="83">
        <v>0.85994999999999999</v>
      </c>
      <c r="J113" s="75">
        <v>1</v>
      </c>
    </row>
    <row r="114" spans="2:10" ht="16">
      <c r="B114" s="22">
        <v>0</v>
      </c>
      <c r="C114" s="8">
        <f t="shared" si="2"/>
        <v>24.074999999999999</v>
      </c>
      <c r="D114" s="11">
        <f t="shared" si="0"/>
        <v>0</v>
      </c>
      <c r="E114" s="11">
        <f t="shared" si="1"/>
        <v>0</v>
      </c>
      <c r="F114" s="12" t="e">
        <f t="shared" si="3"/>
        <v>#DIV/0!</v>
      </c>
      <c r="G114" s="89">
        <f t="shared" si="4"/>
        <v>0</v>
      </c>
      <c r="H114" s="89">
        <f t="shared" si="5"/>
        <v>0</v>
      </c>
    </row>
    <row r="115" spans="2:10" ht="17.5">
      <c r="B115" s="23">
        <v>0.1</v>
      </c>
      <c r="C115" s="7">
        <f t="shared" si="2"/>
        <v>26.482500000000002</v>
      </c>
      <c r="D115" s="6">
        <f t="shared" si="0"/>
        <v>0</v>
      </c>
      <c r="E115" s="6">
        <f t="shared" si="1"/>
        <v>0</v>
      </c>
      <c r="F115" s="1" t="e">
        <f t="shared" si="3"/>
        <v>#DIV/0!</v>
      </c>
      <c r="G115" s="89">
        <f t="shared" si="4"/>
        <v>0</v>
      </c>
      <c r="H115" s="89">
        <f t="shared" si="5"/>
        <v>0</v>
      </c>
      <c r="I115" s="111">
        <f>(I113*J115)/J113</f>
        <v>0</v>
      </c>
      <c r="J115" s="104"/>
    </row>
    <row r="116" spans="2:10" ht="16">
      <c r="B116" s="23">
        <v>0.2</v>
      </c>
      <c r="C116" s="7">
        <f t="shared" si="2"/>
        <v>28.889999999999997</v>
      </c>
      <c r="D116" s="6">
        <f t="shared" si="0"/>
        <v>0</v>
      </c>
      <c r="E116" s="6">
        <f t="shared" si="1"/>
        <v>0</v>
      </c>
      <c r="F116" s="1" t="e">
        <f t="shared" si="3"/>
        <v>#DIV/0!</v>
      </c>
      <c r="G116" s="89">
        <f t="shared" si="4"/>
        <v>0</v>
      </c>
      <c r="H116" s="89">
        <f t="shared" si="5"/>
        <v>0</v>
      </c>
      <c r="I116" s="113"/>
      <c r="J116" s="114" t="s">
        <v>96</v>
      </c>
    </row>
    <row r="117" spans="2:10" ht="16">
      <c r="B117" s="23">
        <v>0.3</v>
      </c>
      <c r="C117" s="7">
        <f t="shared" si="2"/>
        <v>31.297499999999999</v>
      </c>
      <c r="D117" s="6">
        <f t="shared" si="0"/>
        <v>0</v>
      </c>
      <c r="E117" s="6">
        <f t="shared" si="1"/>
        <v>0</v>
      </c>
      <c r="F117" s="1" t="e">
        <f t="shared" si="3"/>
        <v>#DIV/0!</v>
      </c>
      <c r="G117" s="89">
        <f t="shared" si="4"/>
        <v>0</v>
      </c>
      <c r="H117" s="89">
        <f t="shared" si="5"/>
        <v>0</v>
      </c>
      <c r="I117" s="15"/>
      <c r="J117" s="112"/>
    </row>
    <row r="118" spans="2:10">
      <c r="B118" s="15"/>
      <c r="C118" s="15"/>
      <c r="D118" s="15"/>
      <c r="E118" s="15"/>
      <c r="F118" s="15"/>
      <c r="G118" s="15"/>
      <c r="H118" s="15"/>
      <c r="I118" s="15"/>
      <c r="J118" s="15"/>
    </row>
    <row r="119" spans="2:10">
      <c r="B119" s="15"/>
      <c r="C119" s="15"/>
      <c r="D119" s="15"/>
      <c r="E119" s="15"/>
      <c r="F119" s="15"/>
      <c r="G119" s="15"/>
      <c r="H119" s="15"/>
      <c r="I119" s="15"/>
      <c r="J119" s="15"/>
    </row>
    <row r="120" spans="2:10" ht="23.5">
      <c r="B120" s="95" t="s">
        <v>68</v>
      </c>
      <c r="C120" s="15"/>
      <c r="D120" s="15"/>
      <c r="E120" s="15"/>
      <c r="F120" s="15"/>
      <c r="G120" s="15"/>
      <c r="H120" s="15"/>
      <c r="I120" s="15"/>
      <c r="J120" s="15"/>
    </row>
    <row r="121" spans="2:10" ht="23.5">
      <c r="B121" s="84" t="s">
        <v>69</v>
      </c>
      <c r="C121" s="84"/>
      <c r="D121" s="84"/>
      <c r="E121" s="15"/>
      <c r="F121" s="15"/>
      <c r="G121" s="15"/>
      <c r="H121" s="15"/>
      <c r="I121" s="15"/>
      <c r="J121" s="15"/>
    </row>
    <row r="122" spans="2:10" ht="23.5">
      <c r="B122" s="84" t="s">
        <v>70</v>
      </c>
      <c r="C122" s="84"/>
      <c r="D122" s="84"/>
      <c r="E122" s="15"/>
      <c r="F122" s="15"/>
      <c r="G122" s="15"/>
      <c r="H122" s="15"/>
      <c r="I122" s="15"/>
      <c r="J122" s="15"/>
    </row>
    <row r="123" spans="2:10" ht="23.5">
      <c r="B123" s="84" t="s">
        <v>71</v>
      </c>
      <c r="C123" s="84"/>
      <c r="D123" s="84"/>
      <c r="E123" s="15"/>
      <c r="F123" s="15"/>
      <c r="G123" s="15"/>
      <c r="H123" s="15"/>
      <c r="I123" s="15"/>
      <c r="J123" s="15"/>
    </row>
    <row r="124" spans="2:10" ht="23.5">
      <c r="B124" s="84" t="s">
        <v>72</v>
      </c>
      <c r="C124" s="84"/>
      <c r="D124" s="84"/>
      <c r="E124" s="15"/>
      <c r="F124" s="15"/>
      <c r="G124" s="15"/>
      <c r="H124" s="15"/>
      <c r="I124" s="15"/>
      <c r="J124" s="15"/>
    </row>
    <row r="125" spans="2:10" ht="23.5">
      <c r="B125" s="84" t="s">
        <v>75</v>
      </c>
      <c r="C125" s="84"/>
      <c r="D125" s="84"/>
      <c r="E125" s="15"/>
      <c r="F125" s="15"/>
      <c r="G125" s="15"/>
      <c r="H125" s="15"/>
      <c r="I125" s="15"/>
      <c r="J125" s="15"/>
    </row>
    <row r="126" spans="2:10" ht="23.5">
      <c r="B126" s="84" t="s">
        <v>73</v>
      </c>
      <c r="C126" s="84"/>
      <c r="D126" s="84"/>
      <c r="E126" s="15"/>
      <c r="F126" s="15"/>
      <c r="G126" s="15"/>
      <c r="H126" s="15"/>
      <c r="I126" s="15"/>
      <c r="J126" s="15"/>
    </row>
    <row r="127" spans="2:10" ht="23.5">
      <c r="B127" s="84" t="s">
        <v>76</v>
      </c>
      <c r="C127" s="84"/>
      <c r="D127" s="84"/>
      <c r="E127" s="15"/>
      <c r="F127" s="15"/>
      <c r="G127" s="15"/>
      <c r="H127" s="15"/>
      <c r="I127" s="15"/>
      <c r="J127" s="15"/>
    </row>
    <row r="128" spans="2:10" ht="23.5">
      <c r="B128" s="84" t="s">
        <v>74</v>
      </c>
      <c r="C128" s="84"/>
      <c r="D128" s="84"/>
      <c r="E128" s="15"/>
      <c r="F128" s="15"/>
      <c r="G128" s="15"/>
      <c r="H128" s="15"/>
      <c r="I128" s="15"/>
      <c r="J128" s="15"/>
    </row>
    <row r="129" spans="2:10">
      <c r="B129" s="15"/>
      <c r="C129" s="15"/>
      <c r="D129" s="24"/>
      <c r="E129" s="15"/>
      <c r="F129" s="15"/>
      <c r="G129" s="15"/>
      <c r="H129" s="15"/>
      <c r="I129" s="15"/>
      <c r="J129" s="15"/>
    </row>
    <row r="130" spans="2:10">
      <c r="B130" s="15"/>
      <c r="C130" s="15"/>
      <c r="D130" s="15"/>
      <c r="E130" s="15"/>
      <c r="F130" s="15"/>
      <c r="G130" s="15"/>
      <c r="H130" s="15"/>
      <c r="I130" s="15"/>
      <c r="J130" s="15"/>
    </row>
    <row r="131" spans="2:10">
      <c r="B131" s="15"/>
      <c r="C131" s="15"/>
      <c r="D131" s="15"/>
      <c r="E131" s="15"/>
      <c r="F131" s="15"/>
      <c r="G131" s="15"/>
      <c r="H131" s="15"/>
      <c r="I131" s="15"/>
      <c r="J131" s="15"/>
    </row>
  </sheetData>
  <sheetProtection algorithmName="SHA-512" hashValue="os1CuPldTZux8RzbSGUNKIAPo6MDRY81wJhzhq3m4CTSNRHXsHXpFhWzS2OelT3EwU19Vwtig4LArKT2db0oQw==" saltValue="82H4P3p6G3nJkLMDgl7ivA==" spinCount="100000" sheet="1" objects="1" scenarios="1" selectLockedCells="1"/>
  <mergeCells count="18">
    <mergeCell ref="H10:H11"/>
    <mergeCell ref="B86:J86"/>
    <mergeCell ref="I13:J13"/>
    <mergeCell ref="J56:J57"/>
    <mergeCell ref="C84:I84"/>
    <mergeCell ref="I111:J111"/>
    <mergeCell ref="C34:I34"/>
    <mergeCell ref="C48:I48"/>
    <mergeCell ref="C19:I19"/>
    <mergeCell ref="B76:J76"/>
    <mergeCell ref="C77:I77"/>
    <mergeCell ref="H73:K73"/>
    <mergeCell ref="F57:F58"/>
    <mergeCell ref="H57:H58"/>
    <mergeCell ref="H66:I66"/>
    <mergeCell ref="B107:H107"/>
    <mergeCell ref="F23:H23"/>
    <mergeCell ref="J101:L104"/>
  </mergeCells>
  <conditionalFormatting sqref="C110:C117">
    <cfRule type="cellIs" dxfId="2" priority="1" operator="lessThan">
      <formula>$C$8</formula>
    </cfRule>
  </conditionalFormatting>
  <conditionalFormatting sqref="D110:D117">
    <cfRule type="cellIs" dxfId="1" priority="2" operator="lessThan">
      <formula>#REF!</formula>
    </cfRule>
  </conditionalFormatting>
  <conditionalFormatting sqref="E110:H117">
    <cfRule type="cellIs" dxfId="0" priority="3" operator="lessThan">
      <formula>0</formula>
    </cfRule>
  </conditionalFormatting>
  <printOptions horizontalCentered="1" verticalCentered="1"/>
  <pageMargins left="0.31496062992125984" right="0.31496062992125984" top="0.35433070866141736" bottom="0.35433070866141736" header="0.31496062992125984" footer="0.31496062992125984"/>
  <pageSetup scale="28"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767D8C8-EECE-4A22-BCB0-FF748E2870EC}">
          <x14:formula1>
            <xm:f>'UK tax rates'!$A$2:$A$12</xm:f>
          </x14:formula1>
          <xm:sqref>B67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B8880-C2FB-4FB1-82DA-1C6AB83B9B27}">
  <dimension ref="A2:B24"/>
  <sheetViews>
    <sheetView showGridLines="0" topLeftCell="A18" workbookViewId="0">
      <selection activeCell="B27" sqref="B27"/>
    </sheetView>
  </sheetViews>
  <sheetFormatPr baseColWidth="10" defaultColWidth="9.1796875" defaultRowHeight="14.5"/>
  <cols>
    <col min="1" max="1" width="10.26953125" customWidth="1"/>
    <col min="2" max="2" width="114.81640625" customWidth="1"/>
  </cols>
  <sheetData>
    <row r="2" spans="1:2">
      <c r="A2" s="107"/>
    </row>
    <row r="3" spans="1:2">
      <c r="A3" s="107"/>
    </row>
    <row r="4" spans="1:2">
      <c r="A4" s="107"/>
    </row>
    <row r="5" spans="1:2">
      <c r="A5" s="107"/>
    </row>
    <row r="6" spans="1:2">
      <c r="A6" s="107" t="s">
        <v>82</v>
      </c>
    </row>
    <row r="8" spans="1:2">
      <c r="A8" t="s">
        <v>77</v>
      </c>
    </row>
    <row r="9" spans="1:2">
      <c r="A9" s="108" t="s">
        <v>110</v>
      </c>
    </row>
    <row r="10" spans="1:2" ht="31.5" customHeight="1">
      <c r="A10" s="141" t="s">
        <v>111</v>
      </c>
      <c r="B10" s="142"/>
    </row>
    <row r="11" spans="1:2">
      <c r="A11" t="s">
        <v>83</v>
      </c>
    </row>
    <row r="12" spans="1:2">
      <c r="A12" t="s">
        <v>78</v>
      </c>
    </row>
    <row r="13" spans="1:2">
      <c r="A13" t="s">
        <v>70</v>
      </c>
    </row>
    <row r="14" spans="1:2">
      <c r="A14" t="s">
        <v>71</v>
      </c>
    </row>
    <row r="16" spans="1:2" ht="58">
      <c r="A16" s="124" t="s">
        <v>79</v>
      </c>
      <c r="B16" s="125" t="s">
        <v>106</v>
      </c>
    </row>
    <row r="17" spans="1:2" ht="29">
      <c r="A17" s="124" t="s">
        <v>80</v>
      </c>
      <c r="B17" s="125" t="s">
        <v>107</v>
      </c>
    </row>
    <row r="18" spans="1:2" ht="188.5">
      <c r="A18" s="124" t="s">
        <v>81</v>
      </c>
      <c r="B18" s="125" t="s">
        <v>115</v>
      </c>
    </row>
    <row r="20" spans="1:2">
      <c r="A20" s="106" t="s">
        <v>84</v>
      </c>
    </row>
    <row r="21" spans="1:2">
      <c r="A21" s="106" t="s">
        <v>104</v>
      </c>
    </row>
    <row r="22" spans="1:2">
      <c r="A22" s="106" t="s">
        <v>105</v>
      </c>
    </row>
    <row r="24" spans="1:2" ht="87">
      <c r="A24" s="124" t="s">
        <v>85</v>
      </c>
      <c r="B24" s="125" t="s">
        <v>116</v>
      </c>
    </row>
  </sheetData>
  <sheetProtection algorithmName="SHA-512" hashValue="wkSQKpSgux6mcw1KZi9NrJoWwWZBugmIvsp7quT43DqWiqIcrIbIRtkkLdOWyVx3e9vx8WHq0urYcVO0wZak9A==" saltValue="qLr3Im1k1spim3HqAw97fQ==" spinCount="100000" sheet="1" objects="1" scenarios="1" selectLockedCells="1" selectUnlockedCells="1"/>
  <mergeCells count="1">
    <mergeCell ref="A10:B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fc7f1f-9052-4582-a325-515940f7fa36">
      <Terms xmlns="http://schemas.microsoft.com/office/infopath/2007/PartnerControls"/>
    </lcf76f155ced4ddcb4097134ff3c332f>
    <TaxCatchAll xmlns="6d77c43f-0da6-4555-833c-941db0698d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3F8C69013F7345BBABA422DDD1B124" ma:contentTypeVersion="16" ma:contentTypeDescription="Create a new document." ma:contentTypeScope="" ma:versionID="622dd9f0ae324e1a3905adbea9378aba">
  <xsd:schema xmlns:xsd="http://www.w3.org/2001/XMLSchema" xmlns:xs="http://www.w3.org/2001/XMLSchema" xmlns:p="http://schemas.microsoft.com/office/2006/metadata/properties" xmlns:ns2="66fc7f1f-9052-4582-a325-515940f7fa36" xmlns:ns3="efc307e3-01ba-4980-9ca8-fd3e4fe9b4b6" xmlns:ns4="6d77c43f-0da6-4555-833c-941db0698d86" targetNamespace="http://schemas.microsoft.com/office/2006/metadata/properties" ma:root="true" ma:fieldsID="540f8b50347cbde5f0058f15a1d2e389" ns2:_="" ns3:_="" ns4:_="">
    <xsd:import namespace="66fc7f1f-9052-4582-a325-515940f7fa36"/>
    <xsd:import namespace="efc307e3-01ba-4980-9ca8-fd3e4fe9b4b6"/>
    <xsd:import namespace="6d77c43f-0da6-4555-833c-941db0698d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GenerationTime" minOccurs="0"/>
                <xsd:element ref="ns2:MediaServiceEventHashCode"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fc7f1f-9052-4582-a325-515940f7fa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3bb3131-6cc5-4e77-bc53-0d9f4a5bd04f"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307e3-01ba-4980-9ca8-fd3e4fe9b4b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77c43f-0da6-4555-833c-941db0698d86"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276f4a5-8366-4093-87f4-af8bf1451dc9}" ma:internalName="TaxCatchAll" ma:showField="CatchAllData" ma:web="efc307e3-01ba-4980-9ca8-fd3e4fe9b4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9D687-FC20-49FF-A135-B0045C368A0A}">
  <ds:schemaRefs>
    <ds:schemaRef ds:uri="http://schemas.microsoft.com/sharepoint/v3/contenttype/forms"/>
  </ds:schemaRefs>
</ds:datastoreItem>
</file>

<file path=customXml/itemProps2.xml><?xml version="1.0" encoding="utf-8"?>
<ds:datastoreItem xmlns:ds="http://schemas.openxmlformats.org/officeDocument/2006/customXml" ds:itemID="{BBD68F2B-CF55-4366-B154-3B881023214B}">
  <ds:schemaRefs>
    <ds:schemaRef ds:uri="http://purl.org/dc/dcmitype/"/>
    <ds:schemaRef ds:uri="http://schemas.microsoft.com/office/2006/metadata/properties"/>
    <ds:schemaRef ds:uri="http://purl.org/dc/terms/"/>
    <ds:schemaRef ds:uri="http://purl.org/dc/elements/1.1/"/>
    <ds:schemaRef ds:uri="http://schemas.openxmlformats.org/package/2006/metadata/core-properties"/>
    <ds:schemaRef ds:uri="http://www.w3.org/XML/1998/namespace"/>
    <ds:schemaRef ds:uri="http://schemas.microsoft.com/office/2006/documentManagement/types"/>
    <ds:schemaRef ds:uri="efc307e3-01ba-4980-9ca8-fd3e4fe9b4b6"/>
    <ds:schemaRef ds:uri="http://schemas.microsoft.com/office/infopath/2007/PartnerControls"/>
    <ds:schemaRef ds:uri="6d77c43f-0da6-4555-833c-941db0698d86"/>
    <ds:schemaRef ds:uri="66fc7f1f-9052-4582-a325-515940f7fa36"/>
  </ds:schemaRefs>
</ds:datastoreItem>
</file>

<file path=customXml/itemProps3.xml><?xml version="1.0" encoding="utf-8"?>
<ds:datastoreItem xmlns:ds="http://schemas.openxmlformats.org/officeDocument/2006/customXml" ds:itemID="{B943B80D-6190-41CF-9811-EAFE64A80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fc7f1f-9052-4582-a325-515940f7fa36"/>
    <ds:schemaRef ds:uri="efc307e3-01ba-4980-9ca8-fd3e4fe9b4b6"/>
    <ds:schemaRef ds:uri="6d77c43f-0da6-4555-833c-941db0698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UK tax rates</vt:lpstr>
      <vt:lpstr>Simulator</vt:lpstr>
      <vt:lpstr>Notes</vt:lpstr>
      <vt:lpstr>Simulator!Zone_d_impression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CASSIN Pauline</dc:creator>
  <cp:keywords/>
  <dc:description/>
  <cp:lastModifiedBy>MENDY Severine</cp:lastModifiedBy>
  <cp:revision/>
  <cp:lastPrinted>2025-06-11T13:45:19Z</cp:lastPrinted>
  <dcterms:created xsi:type="dcterms:W3CDTF">2023-09-25T09:15:03Z</dcterms:created>
  <dcterms:modified xsi:type="dcterms:W3CDTF">2025-09-15T09:58:13Z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0x010100D93F8C69013F7345BBABA422DDD1B124</vt:lpwstr>
  </property>
  <property fmtid="{D5CDD505-2E9C-101B-9397-08002B2CF9AE}" pid="3" name="MediaServiceImageTags">
    <vt:lpwstr/>
  </property>
</Properties>
</file>